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66925"/>
  <mc:AlternateContent xmlns:mc="http://schemas.openxmlformats.org/markup-compatibility/2006">
    <mc:Choice Requires="x15">
      <x15ac:absPath xmlns:x15ac="http://schemas.microsoft.com/office/spreadsheetml/2010/11/ac" url="https://obbrezice-my.sharepoint.com/personal/vilma_zupancic_brezice_si/Documents/SLUZBA/JAVNA NAROČILA/POSTOPKI/Hidravlične izboljšave/Izvedba hidravlike/RD/Popis del - Izvedba HI/Dopolnitve/"/>
    </mc:Choice>
  </mc:AlternateContent>
  <xr:revisionPtr revIDLastSave="132" documentId="8_{53AA3A1F-DCB4-45AB-BAB1-4D9C1CEAA2A6}" xr6:coauthVersionLast="47" xr6:coauthVersionMax="47" xr10:uidLastSave="{0301B6CA-BDAC-4163-BDDA-CCF8564498BD}"/>
  <bookViews>
    <workbookView xWindow="-120" yWindow="-120" windowWidth="25440" windowHeight="15390" firstSheet="2" activeTab="5" xr2:uid="{00000000-000D-0000-FFFF-FFFF00000000}"/>
  </bookViews>
  <sheets>
    <sheet name="REKAPITULACIJA" sheetId="9" r:id="rId1"/>
    <sheet name="Cevovodi 1.1" sheetId="1" r:id="rId2"/>
    <sheet name="Cevovodi 1.2" sheetId="6" r:id="rId3"/>
    <sheet name="Cevovodi 1.3" sheetId="7" r:id="rId4"/>
    <sheet name="Cevovodi 1.4" sheetId="8" r:id="rId5"/>
    <sheet name="VH Pišece 60 m3" sheetId="13" r:id="rId6"/>
    <sheet name="ZU-VH Pišece" sheetId="5" r:id="rId7"/>
    <sheet name="VH Pišece el. priključek" sheetId="14" r:id="rId8"/>
    <sheet name="VH Pišece el. inšt." sheetId="15" r:id="rId9"/>
    <sheet name="VH Brezje 200 m3" sheetId="10" r:id="rId10"/>
    <sheet name="ČR Duplo el. inšt." sheetId="18" r:id="rId11"/>
    <sheet name="VH Brezje el. priključek" sheetId="16" r:id="rId12"/>
    <sheet name="VH Brezje el. inšt." sheetId="17" r:id="rId13"/>
    <sheet name="Strojne inšt. za vse objekte" sheetId="19" r:id="rId14"/>
  </sheets>
  <definedNames>
    <definedName name="_xlnm.Print_Area" localSheetId="1">'Cevovodi 1.1'!$A$1:$F$484</definedName>
    <definedName name="_xlnm.Print_Area" localSheetId="2">'Cevovodi 1.2'!$A$1:$F$483</definedName>
    <definedName name="_xlnm.Print_Area" localSheetId="3">'Cevovodi 1.3'!$A$1:$F$479</definedName>
    <definedName name="_xlnm.Print_Area" localSheetId="4">'Cevovodi 1.4'!$A$1:$F$266</definedName>
    <definedName name="_xlnm.Print_Area" localSheetId="10">'ČR Duplo el. inšt.'!$A$1:$F$152</definedName>
    <definedName name="_xlnm.Print_Area" localSheetId="0">REKAPITULACIJA!$A$1:$F$52</definedName>
    <definedName name="_xlnm.Print_Area" localSheetId="13">'Strojne inšt. za vse objekte'!$A$1:$F$916</definedName>
    <definedName name="_xlnm.Print_Area" localSheetId="9">'VH Brezje 200 m3'!$A$1:$F$243</definedName>
    <definedName name="_xlnm.Print_Area" localSheetId="12">'VH Brezje el. inšt.'!$A$1:$F$153</definedName>
    <definedName name="_xlnm.Print_Area" localSheetId="11">'VH Brezje el. priključek'!$A$1:$F$60</definedName>
    <definedName name="_xlnm.Print_Area" localSheetId="6">'ZU-VH Pišece'!$A$1:$G$358</definedName>
    <definedName name="_xlnm.Print_Titles" localSheetId="1">'Cevovodi 1.1'!$37:$37</definedName>
    <definedName name="_xlnm.Print_Titles" localSheetId="2">'Cevovodi 1.2'!$37:$37</definedName>
    <definedName name="_xlnm.Print_Titles" localSheetId="3">'Cevovodi 1.3'!$36:$36</definedName>
    <definedName name="_xlnm.Print_Titles" localSheetId="4">'Cevovodi 1.4'!$37:$37</definedName>
    <definedName name="_xlnm.Print_Titles" localSheetId="13">'Strojne inšt. za vse objekte'!$33:$33</definedName>
    <definedName name="_xlnm.Print_Titles" localSheetId="9">'VH Brezje 200 m3'!$47:$47</definedName>
    <definedName name="_xlnm.Print_Titles" localSheetId="6">'ZU-VH Pišece'!$42:$43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7" l="1"/>
  <c r="B14" i="7"/>
  <c r="B15" i="7"/>
  <c r="B16" i="7"/>
  <c r="B17" i="7"/>
  <c r="F40" i="7"/>
  <c r="F43" i="7"/>
  <c r="F44" i="7"/>
  <c r="F45" i="7"/>
  <c r="F46" i="7"/>
  <c r="F48" i="7"/>
  <c r="F50" i="7"/>
  <c r="D52" i="7"/>
  <c r="D232" i="7" s="1"/>
  <c r="F232" i="7" s="1"/>
  <c r="F56" i="7"/>
  <c r="F58" i="7"/>
  <c r="F60" i="7"/>
  <c r="F62" i="7"/>
  <c r="F64" i="7"/>
  <c r="F66" i="7"/>
  <c r="F68" i="7"/>
  <c r="F76" i="7"/>
  <c r="F78" i="7"/>
  <c r="F80" i="7"/>
  <c r="D82" i="7"/>
  <c r="F82" i="7" s="1"/>
  <c r="D84" i="7"/>
  <c r="F84" i="7" s="1"/>
  <c r="D86" i="7"/>
  <c r="F86" i="7"/>
  <c r="D88" i="7"/>
  <c r="F88" i="7" s="1"/>
  <c r="F90" i="7"/>
  <c r="D92" i="7"/>
  <c r="F92" i="7" s="1"/>
  <c r="D94" i="7"/>
  <c r="F94" i="7" s="1"/>
  <c r="F98" i="7"/>
  <c r="D100" i="7"/>
  <c r="F100" i="7" s="1"/>
  <c r="F102" i="7"/>
  <c r="F104" i="7"/>
  <c r="F106" i="7"/>
  <c r="F108" i="7"/>
  <c r="F110" i="7"/>
  <c r="F112" i="7"/>
  <c r="F114" i="7"/>
  <c r="F116" i="7"/>
  <c r="F118" i="7"/>
  <c r="D120" i="7"/>
  <c r="F120" i="7" s="1"/>
  <c r="D124" i="7"/>
  <c r="F124" i="7" s="1"/>
  <c r="F126" i="7"/>
  <c r="D128" i="7"/>
  <c r="D130" i="7" s="1"/>
  <c r="F130" i="7" s="1"/>
  <c r="F132" i="7"/>
  <c r="F134" i="7"/>
  <c r="F136" i="7"/>
  <c r="F138" i="7"/>
  <c r="F140" i="7"/>
  <c r="F144" i="7"/>
  <c r="F146" i="7"/>
  <c r="F148" i="7"/>
  <c r="F152" i="7"/>
  <c r="F157" i="7"/>
  <c r="F163" i="7"/>
  <c r="F169" i="7"/>
  <c r="F175" i="7"/>
  <c r="F182" i="7"/>
  <c r="F189" i="7"/>
  <c r="F192" i="7"/>
  <c r="F194" i="7"/>
  <c r="F197" i="7"/>
  <c r="F200" i="7"/>
  <c r="F203" i="7"/>
  <c r="F204" i="7"/>
  <c r="F205" i="7"/>
  <c r="F208" i="7"/>
  <c r="F209" i="7"/>
  <c r="F210" i="7"/>
  <c r="F211" i="7"/>
  <c r="F213" i="7"/>
  <c r="F215" i="7"/>
  <c r="F217" i="7"/>
  <c r="F219" i="7"/>
  <c r="F221" i="7"/>
  <c r="F224" i="7"/>
  <c r="F226" i="7"/>
  <c r="F228" i="7"/>
  <c r="D230" i="7"/>
  <c r="F230" i="7" s="1"/>
  <c r="F238" i="7"/>
  <c r="F240" i="7"/>
  <c r="F242" i="7"/>
  <c r="F244" i="7"/>
  <c r="F246" i="7"/>
  <c r="F248" i="7"/>
  <c r="F250" i="7"/>
  <c r="F252" i="7"/>
  <c r="F255" i="7"/>
  <c r="F256" i="7"/>
  <c r="F257" i="7"/>
  <c r="D268" i="7"/>
  <c r="F268" i="7" s="1"/>
  <c r="D272" i="7"/>
  <c r="F272" i="7" s="1"/>
  <c r="F276" i="7"/>
  <c r="F278" i="7"/>
  <c r="D280" i="7"/>
  <c r="F280" i="7" s="1"/>
  <c r="D282" i="7"/>
  <c r="F282" i="7" s="1"/>
  <c r="D284" i="7"/>
  <c r="F284" i="7" s="1"/>
  <c r="F286" i="7"/>
  <c r="F290" i="7"/>
  <c r="F292" i="7"/>
  <c r="F294" i="7"/>
  <c r="F296" i="7"/>
  <c r="F298" i="7"/>
  <c r="F300" i="7"/>
  <c r="F302" i="7"/>
  <c r="F304" i="7"/>
  <c r="F306" i="7"/>
  <c r="F308" i="7"/>
  <c r="F310" i="7"/>
  <c r="F312" i="7"/>
  <c r="F314" i="7"/>
  <c r="F316" i="7"/>
  <c r="F318" i="7"/>
  <c r="F320" i="7"/>
  <c r="F322" i="7"/>
  <c r="F324" i="7"/>
  <c r="F326" i="7"/>
  <c r="F328" i="7"/>
  <c r="F330" i="7"/>
  <c r="F332" i="7"/>
  <c r="F334" i="7"/>
  <c r="F336" i="7"/>
  <c r="F338" i="7"/>
  <c r="F340" i="7"/>
  <c r="F342" i="7"/>
  <c r="F344" i="7"/>
  <c r="F346" i="7"/>
  <c r="F348" i="7"/>
  <c r="F350" i="7"/>
  <c r="F352" i="7"/>
  <c r="F354" i="7"/>
  <c r="F356" i="7"/>
  <c r="F358" i="7"/>
  <c r="F360" i="7"/>
  <c r="F362" i="7"/>
  <c r="F364" i="7"/>
  <c r="F366" i="7"/>
  <c r="F368" i="7"/>
  <c r="F370" i="7"/>
  <c r="F372" i="7"/>
  <c r="F374" i="7"/>
  <c r="F376" i="7"/>
  <c r="F378" i="7"/>
  <c r="F380" i="7"/>
  <c r="F382" i="7"/>
  <c r="F384" i="7"/>
  <c r="F386" i="7"/>
  <c r="F388" i="7"/>
  <c r="F390" i="7"/>
  <c r="F392" i="7"/>
  <c r="F394" i="7"/>
  <c r="F396" i="7"/>
  <c r="F398" i="7"/>
  <c r="F400" i="7"/>
  <c r="F402" i="7"/>
  <c r="F404" i="7"/>
  <c r="F406" i="7"/>
  <c r="F408" i="7"/>
  <c r="F410" i="7"/>
  <c r="F412" i="7"/>
  <c r="F414" i="7"/>
  <c r="F416" i="7"/>
  <c r="F418" i="7"/>
  <c r="F420" i="7"/>
  <c r="F422" i="7"/>
  <c r="F424" i="7"/>
  <c r="F430" i="7"/>
  <c r="F434" i="7"/>
  <c r="F436" i="7"/>
  <c r="F438" i="7"/>
  <c r="F440" i="7"/>
  <c r="F442" i="7"/>
  <c r="F444" i="7"/>
  <c r="F447" i="7"/>
  <c r="F455" i="7"/>
  <c r="F458" i="7"/>
  <c r="F461" i="7"/>
  <c r="F462" i="7"/>
  <c r="F473" i="7"/>
  <c r="F474" i="7"/>
  <c r="F476" i="7"/>
  <c r="B916" i="19"/>
  <c r="F912" i="19"/>
  <c r="F910" i="19"/>
  <c r="F909" i="19"/>
  <c r="F906" i="19"/>
  <c r="F904" i="19"/>
  <c r="F902" i="19"/>
  <c r="F898" i="19"/>
  <c r="F896" i="19"/>
  <c r="F894" i="19"/>
  <c r="F892" i="19"/>
  <c r="F883" i="19"/>
  <c r="F877" i="19"/>
  <c r="F873" i="19"/>
  <c r="F872" i="19"/>
  <c r="F871" i="19"/>
  <c r="F870" i="19"/>
  <c r="F869" i="19"/>
  <c r="F868" i="19"/>
  <c r="F867" i="19"/>
  <c r="F866" i="19"/>
  <c r="F865" i="19"/>
  <c r="F864" i="19"/>
  <c r="F861" i="19"/>
  <c r="F853" i="19"/>
  <c r="F851" i="19"/>
  <c r="F849" i="19"/>
  <c r="F845" i="19"/>
  <c r="F844" i="19"/>
  <c r="F839" i="19"/>
  <c r="F829" i="19"/>
  <c r="B827" i="19"/>
  <c r="B825" i="19"/>
  <c r="F821" i="19"/>
  <c r="F819" i="19"/>
  <c r="F818" i="19"/>
  <c r="F815" i="19"/>
  <c r="F813" i="19"/>
  <c r="F811" i="19"/>
  <c r="F807" i="19"/>
  <c r="F805" i="19"/>
  <c r="F803" i="19"/>
  <c r="F801" i="19"/>
  <c r="F794" i="19"/>
  <c r="F790" i="19"/>
  <c r="F783" i="19"/>
  <c r="F776" i="19"/>
  <c r="F772" i="19"/>
  <c r="F768" i="19"/>
  <c r="F764" i="19"/>
  <c r="F759" i="19"/>
  <c r="F750" i="19"/>
  <c r="B748" i="19"/>
  <c r="B746" i="19"/>
  <c r="F742" i="19"/>
  <c r="F740" i="19"/>
  <c r="F739" i="19"/>
  <c r="F736" i="19"/>
  <c r="F734" i="19"/>
  <c r="F732" i="19"/>
  <c r="F728" i="19"/>
  <c r="F726" i="19"/>
  <c r="F724" i="19"/>
  <c r="F722" i="19"/>
  <c r="F715" i="19"/>
  <c r="F711" i="19"/>
  <c r="F707" i="19"/>
  <c r="F703" i="19"/>
  <c r="F698" i="19"/>
  <c r="F689" i="19"/>
  <c r="F687" i="19"/>
  <c r="F685" i="19"/>
  <c r="B683" i="19"/>
  <c r="B681" i="19"/>
  <c r="F677" i="19"/>
  <c r="F675" i="19"/>
  <c r="F674" i="19"/>
  <c r="F671" i="19"/>
  <c r="F669" i="19"/>
  <c r="F667" i="19"/>
  <c r="F663" i="19"/>
  <c r="F661" i="19"/>
  <c r="F652" i="19"/>
  <c r="F650" i="19"/>
  <c r="F646" i="19"/>
  <c r="F640" i="19"/>
  <c r="F636" i="19"/>
  <c r="F634" i="19"/>
  <c r="F621" i="19"/>
  <c r="F614" i="19"/>
  <c r="F610" i="19"/>
  <c r="F606" i="19"/>
  <c r="F605" i="19"/>
  <c r="F604" i="19"/>
  <c r="F603" i="19"/>
  <c r="F602" i="19"/>
  <c r="F601" i="19"/>
  <c r="F600" i="19"/>
  <c r="F599" i="19"/>
  <c r="F598" i="19"/>
  <c r="F597" i="19"/>
  <c r="F596" i="19"/>
  <c r="F595" i="19"/>
  <c r="F594" i="19"/>
  <c r="F593" i="19"/>
  <c r="F592" i="19"/>
  <c r="F591" i="19"/>
  <c r="F585" i="19"/>
  <c r="F581" i="19"/>
  <c r="F577" i="19"/>
  <c r="F572" i="19"/>
  <c r="F555" i="19"/>
  <c r="F550" i="19"/>
  <c r="F549" i="19"/>
  <c r="F548" i="19"/>
  <c r="F543" i="19"/>
  <c r="B541" i="19"/>
  <c r="A541" i="19"/>
  <c r="F535" i="19"/>
  <c r="F533" i="19"/>
  <c r="F532" i="19"/>
  <c r="F529" i="19"/>
  <c r="F527" i="19"/>
  <c r="F525" i="19"/>
  <c r="F521" i="19"/>
  <c r="F519" i="19"/>
  <c r="F517" i="19"/>
  <c r="F515" i="19"/>
  <c r="F511" i="19"/>
  <c r="F509" i="19"/>
  <c r="F507" i="19"/>
  <c r="F505" i="19"/>
  <c r="F503" i="19"/>
  <c r="F501" i="19"/>
  <c r="F497" i="19"/>
  <c r="F495" i="19"/>
  <c r="F489" i="19"/>
  <c r="D487" i="19"/>
  <c r="F481" i="19"/>
  <c r="F475" i="19"/>
  <c r="D473" i="19"/>
  <c r="F467" i="19"/>
  <c r="F459" i="19"/>
  <c r="F452" i="19"/>
  <c r="F445" i="19"/>
  <c r="F438" i="19"/>
  <c r="F432" i="19"/>
  <c r="F425" i="19"/>
  <c r="F418" i="19"/>
  <c r="F411" i="19"/>
  <c r="F405" i="19"/>
  <c r="F397" i="19"/>
  <c r="F391" i="19"/>
  <c r="F383" i="19"/>
  <c r="F379" i="19"/>
  <c r="F377" i="19"/>
  <c r="F374" i="19"/>
  <c r="F370" i="19"/>
  <c r="F369" i="19"/>
  <c r="F368" i="19"/>
  <c r="F367" i="19"/>
  <c r="F366" i="19"/>
  <c r="F365" i="19"/>
  <c r="F364" i="19"/>
  <c r="F358" i="19"/>
  <c r="F354" i="19"/>
  <c r="F349" i="19"/>
  <c r="F330" i="19"/>
  <c r="F329" i="19"/>
  <c r="F324" i="19"/>
  <c r="F320" i="19"/>
  <c r="F319" i="19"/>
  <c r="F318" i="19"/>
  <c r="F313" i="19"/>
  <c r="B311" i="19"/>
  <c r="B539" i="19" s="1"/>
  <c r="F305" i="19"/>
  <c r="F303" i="19"/>
  <c r="F302" i="19"/>
  <c r="F299" i="19"/>
  <c r="F295" i="19"/>
  <c r="F293" i="19"/>
  <c r="F291" i="19"/>
  <c r="F289" i="19"/>
  <c r="F287" i="19"/>
  <c r="F285" i="19"/>
  <c r="F281" i="19"/>
  <c r="F279" i="19"/>
  <c r="F277" i="19"/>
  <c r="F275" i="19"/>
  <c r="F273" i="19"/>
  <c r="F271" i="19"/>
  <c r="F269" i="19"/>
  <c r="F267" i="19"/>
  <c r="F265" i="19"/>
  <c r="F263" i="19"/>
  <c r="F261" i="19"/>
  <c r="F259" i="19"/>
  <c r="F253" i="19"/>
  <c r="D251" i="19"/>
  <c r="F245" i="19"/>
  <c r="F238" i="19"/>
  <c r="F228" i="19"/>
  <c r="F221" i="19"/>
  <c r="F215" i="19"/>
  <c r="F206" i="19"/>
  <c r="F199" i="19"/>
  <c r="F192" i="19"/>
  <c r="F183" i="19"/>
  <c r="F177" i="19"/>
  <c r="F173" i="19"/>
  <c r="F165" i="19"/>
  <c r="F159" i="19"/>
  <c r="F153" i="19"/>
  <c r="F145" i="19"/>
  <c r="F139" i="19"/>
  <c r="F135" i="19"/>
  <c r="F127" i="19"/>
  <c r="F120" i="19"/>
  <c r="F114" i="19"/>
  <c r="F107" i="19"/>
  <c r="F99" i="19"/>
  <c r="F97" i="19"/>
  <c r="F93" i="19"/>
  <c r="F90" i="19"/>
  <c r="F84" i="19"/>
  <c r="F83" i="19"/>
  <c r="F82" i="19"/>
  <c r="F77" i="19"/>
  <c r="F76" i="19"/>
  <c r="F75" i="19"/>
  <c r="F74" i="19"/>
  <c r="F73" i="19"/>
  <c r="F72" i="19"/>
  <c r="F58" i="19"/>
  <c r="F57" i="19"/>
  <c r="F56" i="19"/>
  <c r="F50" i="19"/>
  <c r="F49" i="19"/>
  <c r="F45" i="19"/>
  <c r="F44" i="19"/>
  <c r="F43" i="19"/>
  <c r="F42" i="19"/>
  <c r="F36" i="19"/>
  <c r="B34" i="19"/>
  <c r="B309" i="19" s="1"/>
  <c r="A34" i="19"/>
  <c r="F151" i="18"/>
  <c r="F150" i="18"/>
  <c r="F149" i="18"/>
  <c r="F148" i="18"/>
  <c r="F147" i="18"/>
  <c r="F142" i="18"/>
  <c r="F141" i="18"/>
  <c r="F140" i="18"/>
  <c r="F139" i="18"/>
  <c r="F138" i="18"/>
  <c r="F137" i="18"/>
  <c r="F136" i="18"/>
  <c r="F135" i="18"/>
  <c r="F134" i="18"/>
  <c r="F133" i="18"/>
  <c r="F132" i="18"/>
  <c r="F131" i="18"/>
  <c r="F130" i="18"/>
  <c r="F129" i="18"/>
  <c r="F128" i="18"/>
  <c r="F127" i="18"/>
  <c r="F126" i="18"/>
  <c r="F125" i="18"/>
  <c r="F124" i="18"/>
  <c r="F123" i="18"/>
  <c r="F122" i="18"/>
  <c r="F121" i="18"/>
  <c r="F120" i="18"/>
  <c r="F119" i="18"/>
  <c r="F118" i="18"/>
  <c r="F117" i="18"/>
  <c r="F116" i="18"/>
  <c r="F115" i="18"/>
  <c r="F114" i="18"/>
  <c r="F113" i="18"/>
  <c r="F112" i="18"/>
  <c r="F111" i="18"/>
  <c r="F110" i="18"/>
  <c r="F109" i="18"/>
  <c r="F108" i="18"/>
  <c r="F107" i="18"/>
  <c r="F106" i="18"/>
  <c r="F105" i="18"/>
  <c r="F104" i="18"/>
  <c r="F103" i="18"/>
  <c r="F102" i="18"/>
  <c r="F101" i="18"/>
  <c r="F100" i="18"/>
  <c r="F99" i="18"/>
  <c r="F98" i="18"/>
  <c r="F97" i="18"/>
  <c r="F96" i="18"/>
  <c r="F95" i="18"/>
  <c r="F94" i="18"/>
  <c r="F93" i="18"/>
  <c r="F92" i="18"/>
  <c r="F91" i="18"/>
  <c r="F90" i="18"/>
  <c r="F89" i="18"/>
  <c r="F88" i="18"/>
  <c r="F143" i="18" s="1"/>
  <c r="F21" i="18" s="1"/>
  <c r="F82" i="18"/>
  <c r="F81" i="18"/>
  <c r="F80" i="18"/>
  <c r="F79" i="18"/>
  <c r="F78" i="18"/>
  <c r="F77" i="18"/>
  <c r="F76" i="18"/>
  <c r="F75" i="18"/>
  <c r="F74" i="18"/>
  <c r="F73" i="18"/>
  <c r="F72" i="18"/>
  <c r="F71" i="18"/>
  <c r="F70" i="18"/>
  <c r="F69" i="18"/>
  <c r="F68" i="18"/>
  <c r="F67" i="18"/>
  <c r="F66" i="18"/>
  <c r="F65" i="18"/>
  <c r="F64" i="18"/>
  <c r="F63" i="18"/>
  <c r="F62" i="18"/>
  <c r="F61" i="18"/>
  <c r="F60" i="18"/>
  <c r="F59" i="18"/>
  <c r="F58" i="18"/>
  <c r="F57" i="18"/>
  <c r="F56" i="18"/>
  <c r="F55" i="18"/>
  <c r="F54" i="18"/>
  <c r="F48" i="18"/>
  <c r="F47" i="18"/>
  <c r="F46" i="18"/>
  <c r="F45" i="18"/>
  <c r="D44" i="18"/>
  <c r="F44" i="18" s="1"/>
  <c r="F43" i="18"/>
  <c r="B22" i="18"/>
  <c r="B21" i="18"/>
  <c r="B20" i="18"/>
  <c r="B19" i="18"/>
  <c r="F825" i="19" l="1"/>
  <c r="F16" i="19" s="1"/>
  <c r="F309" i="19"/>
  <c r="F11" i="19" s="1"/>
  <c r="F23" i="9" s="1"/>
  <c r="F916" i="19"/>
  <c r="F17" i="19" s="1"/>
  <c r="F681" i="19"/>
  <c r="F13" i="19" s="1"/>
  <c r="F27" i="9" s="1"/>
  <c r="F746" i="19"/>
  <c r="F14" i="19" s="1"/>
  <c r="F539" i="19"/>
  <c r="F12" i="19" s="1"/>
  <c r="F37" i="9" s="1"/>
  <c r="F49" i="18"/>
  <c r="F19" i="18" s="1"/>
  <c r="F152" i="18"/>
  <c r="F22" i="18" s="1"/>
  <c r="D142" i="7"/>
  <c r="F142" i="7" s="1"/>
  <c r="F128" i="7"/>
  <c r="F83" i="18"/>
  <c r="F20" i="18" s="1"/>
  <c r="D96" i="7"/>
  <c r="F96" i="7" s="1"/>
  <c r="D468" i="7"/>
  <c r="D122" i="7"/>
  <c r="F122" i="7" s="1"/>
  <c r="D274" i="7"/>
  <c r="F274" i="7" s="1"/>
  <c r="D54" i="7"/>
  <c r="F54" i="7" s="1"/>
  <c r="F52" i="7"/>
  <c r="F70" i="7" s="1"/>
  <c r="F13" i="7" s="1"/>
  <c r="D270" i="7"/>
  <c r="F270" i="7" s="1"/>
  <c r="F464" i="7" s="1"/>
  <c r="D150" i="7"/>
  <c r="F150" i="7" s="1"/>
  <c r="F234" i="7" l="1"/>
  <c r="F14" i="7" s="1"/>
  <c r="F468" i="7"/>
  <c r="D470" i="7"/>
  <c r="F470" i="7" s="1"/>
  <c r="F24" i="18"/>
  <c r="F26" i="9" s="1"/>
  <c r="F25" i="9" s="1"/>
  <c r="F259" i="7"/>
  <c r="F15" i="7" s="1"/>
  <c r="F42" i="9"/>
  <c r="F18" i="19"/>
  <c r="F43" i="9" l="1"/>
  <c r="F479" i="7"/>
  <c r="F17" i="7" s="1"/>
  <c r="F16" i="7"/>
  <c r="F44" i="9" s="1"/>
  <c r="F152" i="17"/>
  <c r="F151" i="17"/>
  <c r="F150" i="17"/>
  <c r="F149" i="17"/>
  <c r="F148" i="17"/>
  <c r="F142" i="17"/>
  <c r="F141" i="17"/>
  <c r="F140" i="17"/>
  <c r="F139" i="17"/>
  <c r="F138" i="17"/>
  <c r="F137" i="17"/>
  <c r="F136" i="17"/>
  <c r="F135" i="17"/>
  <c r="F134" i="17"/>
  <c r="F133" i="17"/>
  <c r="F132" i="17"/>
  <c r="F131" i="17"/>
  <c r="F130" i="17"/>
  <c r="F129" i="17"/>
  <c r="F128" i="17"/>
  <c r="F127" i="17"/>
  <c r="F126" i="17"/>
  <c r="F125" i="17"/>
  <c r="F124" i="17"/>
  <c r="F123" i="17"/>
  <c r="F122" i="17"/>
  <c r="F121" i="17"/>
  <c r="F120" i="17"/>
  <c r="F119" i="17"/>
  <c r="F118" i="17"/>
  <c r="F117" i="17"/>
  <c r="F116" i="17"/>
  <c r="F115" i="17"/>
  <c r="F114" i="17"/>
  <c r="F113" i="17"/>
  <c r="F112" i="17"/>
  <c r="F111" i="17"/>
  <c r="F110" i="17"/>
  <c r="F109" i="17"/>
  <c r="F108" i="17"/>
  <c r="F107" i="17"/>
  <c r="F106" i="17"/>
  <c r="F105" i="17"/>
  <c r="F104" i="17"/>
  <c r="F103" i="17"/>
  <c r="F102" i="17"/>
  <c r="F101" i="17"/>
  <c r="F100" i="17"/>
  <c r="F99" i="17"/>
  <c r="F98" i="17"/>
  <c r="F97" i="17"/>
  <c r="F96" i="17"/>
  <c r="F95" i="17"/>
  <c r="F94" i="17"/>
  <c r="F93" i="17"/>
  <c r="F92" i="17"/>
  <c r="F91" i="17"/>
  <c r="F90" i="17"/>
  <c r="F85" i="17"/>
  <c r="F84" i="17"/>
  <c r="F83" i="17"/>
  <c r="F82" i="17"/>
  <c r="F81" i="17"/>
  <c r="F80" i="17"/>
  <c r="F79" i="17"/>
  <c r="F78" i="17"/>
  <c r="F77" i="17"/>
  <c r="F76" i="17"/>
  <c r="F75" i="17"/>
  <c r="F74" i="17"/>
  <c r="F73" i="17"/>
  <c r="F72" i="17"/>
  <c r="F71" i="17"/>
  <c r="F70" i="17"/>
  <c r="F69" i="17"/>
  <c r="F68" i="17"/>
  <c r="F67" i="17"/>
  <c r="F66" i="17"/>
  <c r="F65" i="17"/>
  <c r="F64" i="17"/>
  <c r="F63" i="17"/>
  <c r="F62" i="17"/>
  <c r="F61" i="17"/>
  <c r="F60" i="17"/>
  <c r="F59" i="17"/>
  <c r="F58" i="17"/>
  <c r="F57" i="17"/>
  <c r="F56" i="17"/>
  <c r="F50" i="17"/>
  <c r="F49" i="17"/>
  <c r="F48" i="17"/>
  <c r="F47" i="17"/>
  <c r="F46" i="17"/>
  <c r="F45" i="17"/>
  <c r="F44" i="17"/>
  <c r="F43" i="17"/>
  <c r="F42" i="17"/>
  <c r="F41" i="17"/>
  <c r="F40" i="17"/>
  <c r="B22" i="17"/>
  <c r="B21" i="17"/>
  <c r="B20" i="17"/>
  <c r="B19" i="17"/>
  <c r="F51" i="17" l="1"/>
  <c r="F19" i="17" s="1"/>
  <c r="F86" i="17"/>
  <c r="F20" i="17" s="1"/>
  <c r="F18" i="7"/>
  <c r="F41" i="9"/>
  <c r="F153" i="17"/>
  <c r="F22" i="17" s="1"/>
  <c r="F143" i="17"/>
  <c r="F21" i="17" s="1"/>
  <c r="F24" i="17" l="1"/>
  <c r="F39" i="9" s="1"/>
  <c r="F59" i="16" l="1"/>
  <c r="F58" i="16"/>
  <c r="F57" i="16"/>
  <c r="F56" i="16"/>
  <c r="F55" i="16"/>
  <c r="D54" i="16"/>
  <c r="F54" i="16" s="1"/>
  <c r="F53" i="16"/>
  <c r="F52" i="16"/>
  <c r="F51" i="16"/>
  <c r="F50" i="16"/>
  <c r="F49" i="16"/>
  <c r="F48" i="16"/>
  <c r="F47" i="16"/>
  <c r="F46" i="16"/>
  <c r="F45" i="16"/>
  <c r="F44" i="16"/>
  <c r="F43" i="16"/>
  <c r="F42" i="16"/>
  <c r="B19" i="16"/>
  <c r="F60" i="16" l="1"/>
  <c r="F19" i="16" s="1"/>
  <c r="F21" i="16" l="1"/>
  <c r="F38" i="9" s="1"/>
  <c r="F151" i="15" l="1"/>
  <c r="F150" i="15"/>
  <c r="F149" i="15"/>
  <c r="F148" i="15"/>
  <c r="F147" i="15"/>
  <c r="F141" i="15"/>
  <c r="F140" i="15"/>
  <c r="F139" i="15"/>
  <c r="F138" i="15"/>
  <c r="F137" i="15"/>
  <c r="F136" i="15"/>
  <c r="F135" i="15"/>
  <c r="F134" i="15"/>
  <c r="F133" i="15"/>
  <c r="F132" i="15"/>
  <c r="F131" i="15"/>
  <c r="F130" i="15"/>
  <c r="F129" i="15"/>
  <c r="F128" i="15"/>
  <c r="F127" i="15"/>
  <c r="F126" i="15"/>
  <c r="F125" i="15"/>
  <c r="F124" i="15"/>
  <c r="F123" i="15"/>
  <c r="F122" i="15"/>
  <c r="F121" i="15"/>
  <c r="F120" i="15"/>
  <c r="F119" i="15"/>
  <c r="F118" i="15"/>
  <c r="F117" i="15"/>
  <c r="F116" i="15"/>
  <c r="F115" i="15"/>
  <c r="F114" i="15"/>
  <c r="F113" i="15"/>
  <c r="F112" i="15"/>
  <c r="F111" i="15"/>
  <c r="F110" i="15"/>
  <c r="F109" i="15"/>
  <c r="F108" i="15"/>
  <c r="F107" i="15"/>
  <c r="F106" i="15"/>
  <c r="F105" i="15"/>
  <c r="F104" i="15"/>
  <c r="F103" i="15"/>
  <c r="F102" i="15"/>
  <c r="F101" i="15"/>
  <c r="F100" i="15"/>
  <c r="F99" i="15"/>
  <c r="F98" i="15"/>
  <c r="F97" i="15"/>
  <c r="F96" i="15"/>
  <c r="F95" i="15"/>
  <c r="F94" i="15"/>
  <c r="F93" i="15"/>
  <c r="F92" i="15"/>
  <c r="F91" i="15"/>
  <c r="F85" i="15"/>
  <c r="F84" i="15"/>
  <c r="F83" i="15"/>
  <c r="F82" i="15"/>
  <c r="F81" i="15"/>
  <c r="F80" i="15"/>
  <c r="F79" i="15"/>
  <c r="F78" i="15"/>
  <c r="F77" i="15"/>
  <c r="F76" i="15"/>
  <c r="F75" i="15"/>
  <c r="F74" i="15"/>
  <c r="F73" i="15"/>
  <c r="F72" i="15"/>
  <c r="F71" i="15"/>
  <c r="F70" i="15"/>
  <c r="F69" i="15"/>
  <c r="F68" i="15"/>
  <c r="F67" i="15"/>
  <c r="F66" i="15"/>
  <c r="F65" i="15"/>
  <c r="F64" i="15"/>
  <c r="F63" i="15"/>
  <c r="F62" i="15"/>
  <c r="F61" i="15"/>
  <c r="F60" i="15"/>
  <c r="F59" i="15"/>
  <c r="F58" i="15"/>
  <c r="F51" i="15"/>
  <c r="F50" i="15"/>
  <c r="F49" i="15"/>
  <c r="F48" i="15"/>
  <c r="F47" i="15"/>
  <c r="F46" i="15"/>
  <c r="F45" i="15"/>
  <c r="F44" i="15"/>
  <c r="D43" i="15"/>
  <c r="F43" i="15" s="1"/>
  <c r="F42" i="15"/>
  <c r="F41" i="15"/>
  <c r="B22" i="15"/>
  <c r="B21" i="15"/>
  <c r="B20" i="15"/>
  <c r="B19" i="15"/>
  <c r="F86" i="15" l="1"/>
  <c r="F20" i="15" s="1"/>
  <c r="F152" i="15"/>
  <c r="F22" i="15" s="1"/>
  <c r="F52" i="15"/>
  <c r="F19" i="15" s="1"/>
  <c r="F142" i="15"/>
  <c r="F21" i="15" l="1"/>
  <c r="F24" i="15" s="1"/>
  <c r="F22" i="9" s="1"/>
  <c r="F59" i="14" l="1"/>
  <c r="F58" i="14"/>
  <c r="F57" i="14"/>
  <c r="F56" i="14"/>
  <c r="F55" i="14"/>
  <c r="D54" i="14"/>
  <c r="F54" i="14" s="1"/>
  <c r="F53" i="14"/>
  <c r="F52" i="14"/>
  <c r="F51" i="14"/>
  <c r="F50" i="14"/>
  <c r="F49" i="14"/>
  <c r="F48" i="14"/>
  <c r="F47" i="14"/>
  <c r="F46" i="14"/>
  <c r="F45" i="14"/>
  <c r="F44" i="14"/>
  <c r="F43" i="14"/>
  <c r="F42" i="14"/>
  <c r="B19" i="14"/>
  <c r="F60" i="14" l="1"/>
  <c r="F19" i="14" s="1"/>
  <c r="F21" i="14" l="1"/>
  <c r="F21" i="9" s="1"/>
  <c r="D181" i="13" l="1"/>
  <c r="F181" i="13" s="1"/>
  <c r="D132" i="13"/>
  <c r="D133" i="13" s="1"/>
  <c r="F133" i="13" s="1"/>
  <c r="F465" i="6"/>
  <c r="F218" i="13"/>
  <c r="F217" i="13"/>
  <c r="F216" i="13"/>
  <c r="F213" i="13"/>
  <c r="F211" i="13"/>
  <c r="F209" i="13"/>
  <c r="F207" i="13"/>
  <c r="F205" i="13"/>
  <c r="F203" i="13"/>
  <c r="F201" i="13"/>
  <c r="F199" i="13"/>
  <c r="F193" i="13"/>
  <c r="F191" i="13"/>
  <c r="F189" i="13"/>
  <c r="F187" i="13"/>
  <c r="F185" i="13"/>
  <c r="F183" i="13"/>
  <c r="F177" i="13"/>
  <c r="F175" i="13"/>
  <c r="F173" i="13"/>
  <c r="F171" i="13"/>
  <c r="F167" i="13"/>
  <c r="F165" i="13"/>
  <c r="F163" i="13"/>
  <c r="F161" i="13"/>
  <c r="F159" i="13"/>
  <c r="F155" i="13"/>
  <c r="F153" i="13"/>
  <c r="F151" i="13"/>
  <c r="F149" i="13"/>
  <c r="F145" i="13"/>
  <c r="F143" i="13"/>
  <c r="F141" i="13"/>
  <c r="F140" i="13"/>
  <c r="F137" i="13"/>
  <c r="F135" i="13"/>
  <c r="F126" i="13"/>
  <c r="F120" i="13"/>
  <c r="F118" i="13"/>
  <c r="F116" i="13"/>
  <c r="F112" i="13"/>
  <c r="F110" i="13"/>
  <c r="F108" i="13"/>
  <c r="F106" i="13"/>
  <c r="F104" i="13"/>
  <c r="F102" i="13"/>
  <c r="F100" i="13"/>
  <c r="F98" i="13"/>
  <c r="F96" i="13"/>
  <c r="F94" i="13"/>
  <c r="F92" i="13"/>
  <c r="F90" i="13"/>
  <c r="F88" i="13"/>
  <c r="F86" i="13"/>
  <c r="F84" i="13"/>
  <c r="F82" i="13"/>
  <c r="F80" i="13"/>
  <c r="F78" i="13"/>
  <c r="F76" i="13"/>
  <c r="F67" i="13"/>
  <c r="F65" i="13"/>
  <c r="F63" i="13"/>
  <c r="F61" i="13"/>
  <c r="F59" i="13"/>
  <c r="F57" i="13"/>
  <c r="F56" i="13"/>
  <c r="F55" i="13"/>
  <c r="F195" i="13" l="1"/>
  <c r="F15" i="13" s="1"/>
  <c r="F69" i="13"/>
  <c r="F14" i="13" l="1"/>
  <c r="F18" i="9"/>
  <c r="F222" i="13"/>
  <c r="D89" i="6"/>
  <c r="D87" i="6"/>
  <c r="F16" i="13" l="1"/>
  <c r="F19" i="9" s="1"/>
  <c r="D93" i="1"/>
  <c r="F17" i="13" l="1"/>
  <c r="F295" i="6"/>
  <c r="F447" i="6"/>
  <c r="F445" i="6"/>
  <c r="F441" i="6"/>
  <c r="F439" i="6"/>
  <c r="F443" i="6"/>
  <c r="F437" i="6"/>
  <c r="F441" i="1"/>
  <c r="F433" i="6"/>
  <c r="D281" i="6"/>
  <c r="F281" i="6" s="1"/>
  <c r="D279" i="6"/>
  <c r="F279" i="6" s="1"/>
  <c r="D277" i="6"/>
  <c r="F277" i="6" s="1"/>
  <c r="D275" i="6"/>
  <c r="F275" i="6" s="1"/>
  <c r="D273" i="6"/>
  <c r="D269" i="6"/>
  <c r="D271" i="6" s="1"/>
  <c r="D291" i="1"/>
  <c r="D287" i="1"/>
  <c r="D289" i="1" s="1"/>
  <c r="D283" i="1"/>
  <c r="D285" i="1" s="1"/>
  <c r="D279" i="1"/>
  <c r="D281" i="1" s="1"/>
  <c r="D275" i="1"/>
  <c r="D277" i="1" s="1"/>
  <c r="D271" i="1"/>
  <c r="D273" i="1" s="1"/>
  <c r="D265" i="6"/>
  <c r="D267" i="6" s="1"/>
  <c r="F189" i="6"/>
  <c r="F187" i="6"/>
  <c r="F208" i="6"/>
  <c r="F207" i="6"/>
  <c r="F206" i="6"/>
  <c r="F202" i="6"/>
  <c r="F201" i="6"/>
  <c r="F197" i="6"/>
  <c r="F185" i="6"/>
  <c r="F175" i="6"/>
  <c r="F168" i="6"/>
  <c r="D155" i="6"/>
  <c r="D133" i="6"/>
  <c r="D131" i="6"/>
  <c r="D123" i="6"/>
  <c r="D105" i="6"/>
  <c r="D99" i="6"/>
  <c r="D93" i="6" l="1"/>
  <c r="D91" i="6"/>
  <c r="D147" i="6" l="1"/>
  <c r="F65" i="6"/>
  <c r="F63" i="6"/>
  <c r="F61" i="6"/>
  <c r="D53" i="6"/>
  <c r="D471" i="6" s="1"/>
  <c r="D473" i="6" s="1"/>
  <c r="D101" i="6" l="1"/>
  <c r="D227" i="6"/>
  <c r="F447" i="1"/>
  <c r="F445" i="1"/>
  <c r="F238" i="10"/>
  <c r="F237" i="10"/>
  <c r="F236" i="10"/>
  <c r="F233" i="10"/>
  <c r="F231" i="10"/>
  <c r="F229" i="10"/>
  <c r="F228" i="10"/>
  <c r="F227" i="10"/>
  <c r="F226" i="10"/>
  <c r="F225" i="10"/>
  <c r="F224" i="10"/>
  <c r="F223" i="10"/>
  <c r="F222" i="10"/>
  <c r="F221" i="10"/>
  <c r="F220" i="10"/>
  <c r="F219" i="10"/>
  <c r="F218" i="10"/>
  <c r="F216" i="10"/>
  <c r="F214" i="10"/>
  <c r="F212" i="10"/>
  <c r="F210" i="10"/>
  <c r="F208" i="10"/>
  <c r="F203" i="10"/>
  <c r="F201" i="10"/>
  <c r="F199" i="10"/>
  <c r="F197" i="10"/>
  <c r="F195" i="10"/>
  <c r="F193" i="10"/>
  <c r="F191" i="10"/>
  <c r="F189" i="10"/>
  <c r="F185" i="10"/>
  <c r="D183" i="10"/>
  <c r="F183" i="10" s="1"/>
  <c r="F181" i="10"/>
  <c r="F179" i="10"/>
  <c r="F175" i="10"/>
  <c r="F173" i="10"/>
  <c r="F171" i="10"/>
  <c r="F169" i="10"/>
  <c r="F167" i="10"/>
  <c r="F163" i="10"/>
  <c r="F161" i="10"/>
  <c r="F159" i="10"/>
  <c r="F157" i="10"/>
  <c r="F153" i="10"/>
  <c r="F151" i="10"/>
  <c r="F149" i="10"/>
  <c r="F147" i="10"/>
  <c r="F146" i="10"/>
  <c r="F143" i="10"/>
  <c r="F141" i="10"/>
  <c r="F139" i="10"/>
  <c r="F132" i="10"/>
  <c r="F126" i="10"/>
  <c r="F124" i="10"/>
  <c r="F122" i="10"/>
  <c r="F120" i="10"/>
  <c r="F118" i="10"/>
  <c r="F116" i="10"/>
  <c r="F111" i="10"/>
  <c r="F109" i="10"/>
  <c r="F107" i="10"/>
  <c r="F105" i="10"/>
  <c r="F103" i="10"/>
  <c r="F101" i="10"/>
  <c r="F99" i="10"/>
  <c r="F97" i="10"/>
  <c r="F95" i="10"/>
  <c r="F93" i="10"/>
  <c r="F91" i="10"/>
  <c r="F89" i="10"/>
  <c r="F87" i="10"/>
  <c r="F85" i="10"/>
  <c r="F83" i="10"/>
  <c r="F81" i="10"/>
  <c r="F79" i="10"/>
  <c r="F77" i="10"/>
  <c r="F75" i="10"/>
  <c r="F74" i="10"/>
  <c r="F73" i="10"/>
  <c r="F64" i="10"/>
  <c r="F62" i="10"/>
  <c r="F60" i="10"/>
  <c r="F58" i="10"/>
  <c r="F56" i="10"/>
  <c r="F54" i="10"/>
  <c r="F53" i="10"/>
  <c r="F52" i="10"/>
  <c r="F421" i="6"/>
  <c r="F419" i="6"/>
  <c r="F417" i="6"/>
  <c r="F415" i="6"/>
  <c r="F413" i="6"/>
  <c r="F411" i="6"/>
  <c r="F409" i="6"/>
  <c r="F407" i="6"/>
  <c r="F405" i="6"/>
  <c r="F403" i="6"/>
  <c r="F401" i="6"/>
  <c r="F399" i="6"/>
  <c r="F397" i="6"/>
  <c r="F395" i="6"/>
  <c r="F393" i="6"/>
  <c r="F391" i="6"/>
  <c r="F389" i="6"/>
  <c r="F387" i="6"/>
  <c r="F385" i="6"/>
  <c r="F383" i="6"/>
  <c r="F381" i="6"/>
  <c r="F379" i="6"/>
  <c r="F377" i="6"/>
  <c r="F375" i="6"/>
  <c r="F373" i="6"/>
  <c r="F371" i="6"/>
  <c r="F369" i="6"/>
  <c r="F367" i="6"/>
  <c r="F365" i="6"/>
  <c r="F363" i="6"/>
  <c r="F361" i="6"/>
  <c r="F359" i="6"/>
  <c r="F357" i="6"/>
  <c r="F355" i="6"/>
  <c r="F353" i="6"/>
  <c r="F351" i="6"/>
  <c r="F349" i="6"/>
  <c r="F347" i="6"/>
  <c r="F345" i="6"/>
  <c r="F343" i="6"/>
  <c r="F341" i="6"/>
  <c r="F339" i="6"/>
  <c r="F337" i="6"/>
  <c r="F335" i="6"/>
  <c r="F333" i="6"/>
  <c r="F331" i="6"/>
  <c r="F329" i="6"/>
  <c r="F327" i="6"/>
  <c r="F325" i="6"/>
  <c r="F323" i="6"/>
  <c r="F321" i="6"/>
  <c r="F319" i="6"/>
  <c r="F317" i="6"/>
  <c r="F315" i="6"/>
  <c r="F313" i="6"/>
  <c r="F311" i="6"/>
  <c r="F309" i="6"/>
  <c r="F307" i="6"/>
  <c r="F305" i="6"/>
  <c r="F303" i="6"/>
  <c r="F301" i="6"/>
  <c r="F299" i="6"/>
  <c r="F297" i="6"/>
  <c r="F293" i="6"/>
  <c r="F291" i="6"/>
  <c r="F289" i="6"/>
  <c r="F287" i="6"/>
  <c r="F285" i="6"/>
  <c r="F429" i="6"/>
  <c r="F423" i="6"/>
  <c r="F262" i="8"/>
  <c r="F260" i="8"/>
  <c r="F259" i="8"/>
  <c r="F256" i="8"/>
  <c r="F254" i="8"/>
  <c r="F248" i="8"/>
  <c r="F246" i="8"/>
  <c r="F244" i="8"/>
  <c r="F242" i="8"/>
  <c r="F240" i="8"/>
  <c r="F238" i="8"/>
  <c r="F236" i="8"/>
  <c r="F234" i="8"/>
  <c r="F232" i="8"/>
  <c r="F230" i="8"/>
  <c r="F228" i="8"/>
  <c r="F226" i="8"/>
  <c r="F224" i="8"/>
  <c r="F222" i="8"/>
  <c r="F220" i="8"/>
  <c r="F218" i="8"/>
  <c r="F216" i="8"/>
  <c r="F214" i="8"/>
  <c r="F212" i="8"/>
  <c r="F210" i="8"/>
  <c r="F208" i="8"/>
  <c r="F206" i="8"/>
  <c r="F204" i="8"/>
  <c r="F202" i="8"/>
  <c r="F197" i="8"/>
  <c r="F195" i="8"/>
  <c r="F192" i="8"/>
  <c r="F190" i="8"/>
  <c r="F188" i="8"/>
  <c r="F177" i="8"/>
  <c r="F176" i="8"/>
  <c r="F175" i="8"/>
  <c r="F172" i="8"/>
  <c r="F170" i="8"/>
  <c r="F168" i="8"/>
  <c r="F166" i="8"/>
  <c r="F164" i="8"/>
  <c r="F162" i="8"/>
  <c r="F160" i="8"/>
  <c r="F158" i="8"/>
  <c r="F152" i="8"/>
  <c r="F150" i="8"/>
  <c r="F148" i="8"/>
  <c r="F146" i="8"/>
  <c r="F143" i="8"/>
  <c r="F136" i="8"/>
  <c r="F134" i="8"/>
  <c r="F132" i="8"/>
  <c r="F130" i="8"/>
  <c r="F128" i="8"/>
  <c r="F126" i="8"/>
  <c r="F124" i="8"/>
  <c r="F122" i="8"/>
  <c r="F120" i="8"/>
  <c r="F118" i="8"/>
  <c r="F116" i="8"/>
  <c r="F114" i="8"/>
  <c r="F112" i="8"/>
  <c r="F110" i="8"/>
  <c r="D108" i="8"/>
  <c r="F108" i="8" s="1"/>
  <c r="F106" i="8"/>
  <c r="F104" i="8"/>
  <c r="F102" i="8"/>
  <c r="F100" i="8"/>
  <c r="F98" i="8"/>
  <c r="F96" i="8"/>
  <c r="F94" i="8"/>
  <c r="F92" i="8"/>
  <c r="F90" i="8"/>
  <c r="F88" i="8"/>
  <c r="F86" i="8"/>
  <c r="F84" i="8"/>
  <c r="F82" i="8"/>
  <c r="F80" i="8"/>
  <c r="F78" i="8"/>
  <c r="F76" i="8"/>
  <c r="F74" i="8"/>
  <c r="F72" i="8"/>
  <c r="F70" i="8"/>
  <c r="F68" i="8"/>
  <c r="F60" i="8"/>
  <c r="F58" i="8"/>
  <c r="F56" i="8"/>
  <c r="F54" i="8"/>
  <c r="F52" i="8"/>
  <c r="F50" i="8"/>
  <c r="F48" i="8"/>
  <c r="F46" i="8"/>
  <c r="F45" i="8"/>
  <c r="F44" i="8"/>
  <c r="F41" i="8"/>
  <c r="B18" i="8"/>
  <c r="B17" i="8"/>
  <c r="B16" i="8"/>
  <c r="B15" i="8"/>
  <c r="B14" i="8"/>
  <c r="F479" i="6"/>
  <c r="F477" i="6"/>
  <c r="F476" i="6"/>
  <c r="F473" i="6"/>
  <c r="F471" i="6"/>
  <c r="F464" i="6"/>
  <c r="F461" i="6"/>
  <c r="F458" i="6"/>
  <c r="F450" i="6"/>
  <c r="F273" i="6"/>
  <c r="F271" i="6"/>
  <c r="F269" i="6"/>
  <c r="F267" i="6"/>
  <c r="F265" i="6"/>
  <c r="F252" i="6"/>
  <c r="F251" i="6"/>
  <c r="F250" i="6"/>
  <c r="F247" i="6"/>
  <c r="F245" i="6"/>
  <c r="F243" i="6"/>
  <c r="F241" i="6"/>
  <c r="F239" i="6"/>
  <c r="F237" i="6"/>
  <c r="F235" i="6"/>
  <c r="F233" i="6"/>
  <c r="F227" i="6"/>
  <c r="F225" i="6"/>
  <c r="F223" i="6"/>
  <c r="F221" i="6"/>
  <c r="F219" i="6"/>
  <c r="F216" i="6"/>
  <c r="F214" i="6"/>
  <c r="F212" i="6"/>
  <c r="F210" i="6"/>
  <c r="F205" i="6"/>
  <c r="F200" i="6"/>
  <c r="F194" i="6"/>
  <c r="F191" i="6"/>
  <c r="F182" i="6"/>
  <c r="F162" i="6"/>
  <c r="F157" i="6"/>
  <c r="F155" i="6"/>
  <c r="F153" i="6"/>
  <c r="F151" i="6"/>
  <c r="F149" i="6"/>
  <c r="F145" i="6"/>
  <c r="F143" i="6"/>
  <c r="F141" i="6"/>
  <c r="F139" i="6"/>
  <c r="F137" i="6"/>
  <c r="F133" i="6"/>
  <c r="F131" i="6"/>
  <c r="F129" i="6"/>
  <c r="D125" i="6"/>
  <c r="D127" i="6" s="1"/>
  <c r="F123" i="6"/>
  <c r="F121" i="6"/>
  <c r="F119" i="6"/>
  <c r="F117" i="6"/>
  <c r="F115" i="6"/>
  <c r="F113" i="6"/>
  <c r="F111" i="6"/>
  <c r="F109" i="6"/>
  <c r="F107" i="6"/>
  <c r="F105" i="6"/>
  <c r="F103" i="6"/>
  <c r="F101" i="6"/>
  <c r="F99" i="6"/>
  <c r="F97" i="6"/>
  <c r="F95" i="6"/>
  <c r="F93" i="6"/>
  <c r="F91" i="6"/>
  <c r="F87" i="6"/>
  <c r="F85" i="6"/>
  <c r="F83" i="6"/>
  <c r="F81" i="6"/>
  <c r="F73" i="6"/>
  <c r="F71" i="6"/>
  <c r="F69" i="6"/>
  <c r="F67" i="6"/>
  <c r="F59" i="6"/>
  <c r="F57" i="6"/>
  <c r="D55" i="6"/>
  <c r="F55" i="6" s="1"/>
  <c r="F51" i="6"/>
  <c r="F49" i="6"/>
  <c r="F47" i="6"/>
  <c r="F46" i="6"/>
  <c r="F45" i="6"/>
  <c r="F44" i="6"/>
  <c r="F41" i="6"/>
  <c r="B18" i="6"/>
  <c r="B17" i="6"/>
  <c r="B16" i="6"/>
  <c r="B15" i="6"/>
  <c r="B14" i="6"/>
  <c r="F429" i="1"/>
  <c r="F427" i="1"/>
  <c r="F425" i="1"/>
  <c r="F423" i="1"/>
  <c r="F421" i="1"/>
  <c r="F419" i="1"/>
  <c r="F417" i="1"/>
  <c r="F415" i="1"/>
  <c r="F413" i="1"/>
  <c r="F411" i="1"/>
  <c r="F409" i="1"/>
  <c r="F407" i="1"/>
  <c r="F405" i="1"/>
  <c r="F403" i="1"/>
  <c r="F401" i="1"/>
  <c r="F399" i="1"/>
  <c r="F397" i="1"/>
  <c r="F395" i="1"/>
  <c r="F393" i="1"/>
  <c r="F391" i="1"/>
  <c r="F389" i="1"/>
  <c r="F387" i="1"/>
  <c r="F385" i="1"/>
  <c r="F383" i="1"/>
  <c r="F381" i="1"/>
  <c r="F379" i="1"/>
  <c r="F377" i="1"/>
  <c r="F375" i="1"/>
  <c r="F373" i="1"/>
  <c r="F371" i="1"/>
  <c r="F369" i="1"/>
  <c r="F367" i="1"/>
  <c r="F365" i="1"/>
  <c r="F363" i="1"/>
  <c r="F361" i="1"/>
  <c r="F359" i="1"/>
  <c r="F357" i="1"/>
  <c r="F355" i="1"/>
  <c r="F353" i="1"/>
  <c r="F351" i="1"/>
  <c r="F349" i="1"/>
  <c r="F347" i="1"/>
  <c r="F345" i="1"/>
  <c r="F343" i="1"/>
  <c r="F341" i="1"/>
  <c r="F339" i="1"/>
  <c r="F337" i="1"/>
  <c r="F335" i="1"/>
  <c r="F333" i="1"/>
  <c r="F331" i="1"/>
  <c r="F329" i="1"/>
  <c r="F327" i="1"/>
  <c r="F325" i="1"/>
  <c r="F323" i="1"/>
  <c r="F321" i="1"/>
  <c r="F319" i="1"/>
  <c r="F317" i="1"/>
  <c r="F315" i="1"/>
  <c r="F313" i="1"/>
  <c r="F311" i="1"/>
  <c r="F309" i="1"/>
  <c r="F307" i="1"/>
  <c r="F305" i="1"/>
  <c r="F303" i="1"/>
  <c r="F301" i="1"/>
  <c r="F299" i="1"/>
  <c r="F297" i="1"/>
  <c r="F295" i="1"/>
  <c r="F266" i="8" l="1"/>
  <c r="F467" i="6"/>
  <c r="F250" i="8"/>
  <c r="F17" i="8" s="1"/>
  <c r="F62" i="8"/>
  <c r="F14" i="8" s="1"/>
  <c r="F47" i="9" s="1"/>
  <c r="F256" i="6"/>
  <c r="F483" i="6"/>
  <c r="F18" i="6" s="1"/>
  <c r="F127" i="6"/>
  <c r="F66" i="10"/>
  <c r="F14" i="10" s="1"/>
  <c r="F205" i="10"/>
  <c r="F15" i="10" s="1"/>
  <c r="F147" i="6"/>
  <c r="F154" i="8"/>
  <c r="F15" i="8" s="1"/>
  <c r="F53" i="6"/>
  <c r="F75" i="6" s="1"/>
  <c r="F14" i="6" s="1"/>
  <c r="F30" i="9" s="1"/>
  <c r="F89" i="6"/>
  <c r="F125" i="6"/>
  <c r="D135" i="6"/>
  <c r="F135" i="6" s="1"/>
  <c r="F229" i="6" l="1"/>
  <c r="F35" i="9"/>
  <c r="F242" i="10"/>
  <c r="F16" i="10" s="1"/>
  <c r="F36" i="9" s="1"/>
  <c r="F16" i="6"/>
  <c r="F17" i="6"/>
  <c r="F32" i="9" s="1"/>
  <c r="F181" i="8"/>
  <c r="F16" i="8" s="1"/>
  <c r="F48" i="9" s="1"/>
  <c r="F18" i="8"/>
  <c r="F49" i="9" s="1"/>
  <c r="F46" i="9" l="1"/>
  <c r="F34" i="9"/>
  <c r="F17" i="10"/>
  <c r="F15" i="6"/>
  <c r="F31" i="9" s="1"/>
  <c r="F29" i="9" s="1"/>
  <c r="F19" i="8"/>
  <c r="F19" i="6" l="1"/>
  <c r="D121" i="1"/>
  <c r="F121" i="1" s="1"/>
  <c r="F123" i="1"/>
  <c r="D119" i="1"/>
  <c r="F119" i="1" s="1"/>
  <c r="F109" i="1"/>
  <c r="F117" i="1"/>
  <c r="F107" i="1"/>
  <c r="F111" i="1"/>
  <c r="G289" i="5" l="1"/>
  <c r="B20" i="5" l="1"/>
  <c r="B19" i="5"/>
  <c r="B18" i="5"/>
  <c r="B17" i="5"/>
  <c r="B16" i="5"/>
  <c r="B15" i="5"/>
  <c r="B14" i="5"/>
  <c r="G357" i="5"/>
  <c r="G355" i="5"/>
  <c r="G353" i="5"/>
  <c r="G351" i="5"/>
  <c r="G349" i="5"/>
  <c r="G347" i="5"/>
  <c r="G345" i="5"/>
  <c r="G343" i="5"/>
  <c r="G341" i="5"/>
  <c r="G339" i="5"/>
  <c r="G337" i="5"/>
  <c r="G335" i="5"/>
  <c r="G327" i="5"/>
  <c r="G325" i="5"/>
  <c r="G323" i="5"/>
  <c r="G321" i="5"/>
  <c r="G317" i="5"/>
  <c r="G315" i="5"/>
  <c r="G313" i="5"/>
  <c r="G311" i="5"/>
  <c r="G302" i="5"/>
  <c r="G300" i="5"/>
  <c r="G298" i="5"/>
  <c r="G305" i="5" s="1"/>
  <c r="G18" i="5" s="1"/>
  <c r="A298" i="5"/>
  <c r="A300" i="5" s="1"/>
  <c r="G287" i="5"/>
  <c r="G285" i="5"/>
  <c r="G283" i="5"/>
  <c r="G281" i="5"/>
  <c r="G279" i="5"/>
  <c r="G277" i="5"/>
  <c r="G275" i="5"/>
  <c r="G273" i="5"/>
  <c r="G271" i="5"/>
  <c r="G269" i="5"/>
  <c r="G267" i="5"/>
  <c r="E264" i="5"/>
  <c r="G264" i="5" s="1"/>
  <c r="G262" i="5"/>
  <c r="G260" i="5"/>
  <c r="G258" i="5"/>
  <c r="G256" i="5"/>
  <c r="G254" i="5"/>
  <c r="G252" i="5"/>
  <c r="G250" i="5"/>
  <c r="G247" i="5"/>
  <c r="G245" i="5"/>
  <c r="G243" i="5"/>
  <c r="G241" i="5"/>
  <c r="G238" i="5"/>
  <c r="G236" i="5"/>
  <c r="G233" i="5"/>
  <c r="G231" i="5"/>
  <c r="G229" i="5"/>
  <c r="G227" i="5"/>
  <c r="G224" i="5"/>
  <c r="G222" i="5"/>
  <c r="G220" i="5"/>
  <c r="G217" i="5"/>
  <c r="G215" i="5"/>
  <c r="G207" i="5"/>
  <c r="G205" i="5"/>
  <c r="G202" i="5"/>
  <c r="G200" i="5"/>
  <c r="G196" i="5"/>
  <c r="G194" i="5"/>
  <c r="G192" i="5"/>
  <c r="G190" i="5"/>
  <c r="G185" i="5"/>
  <c r="G183" i="5"/>
  <c r="G181" i="5"/>
  <c r="G178" i="5"/>
  <c r="G176" i="5"/>
  <c r="G165" i="5"/>
  <c r="G163" i="5"/>
  <c r="G161" i="5"/>
  <c r="G159" i="5"/>
  <c r="G157" i="5"/>
  <c r="G155" i="5"/>
  <c r="G151" i="5"/>
  <c r="G149" i="5"/>
  <c r="G147" i="5"/>
  <c r="G143" i="5"/>
  <c r="G141" i="5"/>
  <c r="G139" i="5"/>
  <c r="G137" i="5"/>
  <c r="G135" i="5"/>
  <c r="G133" i="5"/>
  <c r="G131" i="5"/>
  <c r="G129" i="5"/>
  <c r="G125" i="5"/>
  <c r="G119" i="5"/>
  <c r="G117" i="5"/>
  <c r="G115" i="5"/>
  <c r="G111" i="5"/>
  <c r="G109" i="5"/>
  <c r="G107" i="5"/>
  <c r="G105" i="5"/>
  <c r="G103" i="5"/>
  <c r="G101" i="5"/>
  <c r="G99" i="5"/>
  <c r="G97" i="5"/>
  <c r="G87" i="5"/>
  <c r="G85" i="5"/>
  <c r="G83" i="5"/>
  <c r="G81" i="5"/>
  <c r="G78" i="5"/>
  <c r="G76" i="5"/>
  <c r="G71" i="5"/>
  <c r="G69" i="5"/>
  <c r="G67" i="5"/>
  <c r="E64" i="5"/>
  <c r="G64" i="5" s="1"/>
  <c r="G61" i="5"/>
  <c r="G59" i="5"/>
  <c r="G57" i="5"/>
  <c r="G52" i="5"/>
  <c r="G50" i="5"/>
  <c r="G48" i="5"/>
  <c r="A48" i="5"/>
  <c r="A50" i="5" s="1"/>
  <c r="G211" i="5" l="1"/>
  <c r="G16" i="5" s="1"/>
  <c r="G169" i="5"/>
  <c r="G15" i="5" s="1"/>
  <c r="G330" i="5"/>
  <c r="G19" i="5" s="1"/>
  <c r="G358" i="5"/>
  <c r="G20" i="5" s="1"/>
  <c r="G91" i="5"/>
  <c r="G14" i="5" s="1"/>
  <c r="G292" i="5"/>
  <c r="G17" i="5" s="1"/>
  <c r="A52" i="5"/>
  <c r="A57" i="5" s="1"/>
  <c r="A59" i="5" s="1"/>
  <c r="A61" i="5" s="1"/>
  <c r="A302" i="5"/>
  <c r="G21" i="5" l="1"/>
  <c r="A64" i="5"/>
  <c r="A67" i="5" s="1"/>
  <c r="A69" i="5" s="1"/>
  <c r="A71" i="5" s="1"/>
  <c r="A76" i="5" s="1"/>
  <c r="F20" i="9" l="1"/>
  <c r="F17" i="9" s="1"/>
  <c r="A78" i="5"/>
  <c r="A81" i="5" s="1"/>
  <c r="A83" i="5" l="1"/>
  <c r="A85" i="5"/>
  <c r="A87" i="5" l="1"/>
  <c r="A97" i="5" l="1"/>
  <c r="A99" i="5" l="1"/>
  <c r="A101" i="5" l="1"/>
  <c r="A103" i="5" l="1"/>
  <c r="A105" i="5" s="1"/>
  <c r="A107" i="5" l="1"/>
  <c r="A111" i="5"/>
  <c r="A109" i="5" l="1"/>
  <c r="A115" i="5" l="1"/>
  <c r="A117" i="5" l="1"/>
  <c r="A119" i="5" l="1"/>
  <c r="A121" i="5" l="1"/>
  <c r="A125" i="5" s="1"/>
  <c r="A129" i="5" l="1"/>
  <c r="A131" i="5" s="1"/>
  <c r="A133" i="5" l="1"/>
  <c r="A135" i="5" l="1"/>
  <c r="A137" i="5" l="1"/>
  <c r="A139" i="5" s="1"/>
  <c r="A141" i="5" s="1"/>
  <c r="A143" i="5" l="1"/>
  <c r="A147" i="5" s="1"/>
  <c r="A149" i="5" l="1"/>
  <c r="A151" i="5" s="1"/>
  <c r="A155" i="5" l="1"/>
  <c r="A157" i="5" s="1"/>
  <c r="A159" i="5" l="1"/>
  <c r="A161" i="5" s="1"/>
  <c r="A163" i="5" l="1"/>
  <c r="A165" i="5" s="1"/>
  <c r="A176" i="5" s="1"/>
  <c r="A178" i="5" s="1"/>
  <c r="A181" i="5" l="1"/>
  <c r="A183" i="5" s="1"/>
  <c r="A185" i="5" l="1"/>
  <c r="A190" i="5" s="1"/>
  <c r="A192" i="5" l="1"/>
  <c r="A194" i="5" s="1"/>
  <c r="A196" i="5" s="1"/>
  <c r="A200" i="5" s="1"/>
  <c r="A202" i="5" s="1"/>
  <c r="A205" i="5" s="1"/>
  <c r="A215" i="5" s="1"/>
  <c r="A217" i="5" s="1"/>
  <c r="A220" i="5" s="1"/>
  <c r="A222" i="5" s="1"/>
  <c r="A224" i="5" l="1"/>
  <c r="A227" i="5" s="1"/>
  <c r="A207" i="5"/>
  <c r="A229" i="5" l="1"/>
  <c r="A231" i="5" s="1"/>
  <c r="A233" i="5" l="1"/>
  <c r="A236" i="5" l="1"/>
  <c r="A238" i="5" s="1"/>
  <c r="A241" i="5" l="1"/>
  <c r="A243" i="5" l="1"/>
  <c r="A245" i="5" s="1"/>
  <c r="A247" i="5" l="1"/>
  <c r="A250" i="5" l="1"/>
  <c r="A252" i="5" l="1"/>
  <c r="A254" i="5" l="1"/>
  <c r="A256" i="5" l="1"/>
  <c r="A258" i="5" l="1"/>
  <c r="A260" i="5" l="1"/>
  <c r="A262" i="5" s="1"/>
  <c r="A264" i="5" l="1"/>
  <c r="A267" i="5" l="1"/>
  <c r="A269" i="5" l="1"/>
  <c r="A271" i="5" l="1"/>
  <c r="A273" i="5" l="1"/>
  <c r="A275" i="5" l="1"/>
  <c r="A277" i="5" l="1"/>
  <c r="A279" i="5" l="1"/>
  <c r="A281" i="5" l="1"/>
  <c r="A283" i="5" l="1"/>
  <c r="A285" i="5" l="1"/>
  <c r="A287" i="5" s="1"/>
  <c r="A289" i="5" l="1"/>
  <c r="A311" i="5" s="1"/>
  <c r="A313" i="5" l="1"/>
  <c r="A315" i="5" s="1"/>
  <c r="A317" i="5" l="1"/>
  <c r="A321" i="5" l="1"/>
  <c r="A323" i="5" s="1"/>
  <c r="A325" i="5" l="1"/>
  <c r="A327" i="5" l="1"/>
  <c r="A335" i="5" s="1"/>
  <c r="A337" i="5" l="1"/>
  <c r="A339" i="5" l="1"/>
  <c r="A341" i="5" s="1"/>
  <c r="A343" i="5" l="1"/>
  <c r="A345" i="5" s="1"/>
  <c r="A347" i="5" l="1"/>
  <c r="A349" i="5" l="1"/>
  <c r="A351" i="5" l="1"/>
  <c r="A353" i="5" l="1"/>
  <c r="A355" i="5" s="1"/>
  <c r="A357" i="5" l="1"/>
  <c r="F431" i="1" l="1"/>
  <c r="F289" i="1" l="1"/>
  <c r="F287" i="1"/>
  <c r="F281" i="1"/>
  <c r="F279" i="1"/>
  <c r="F277" i="1"/>
  <c r="F275" i="1"/>
  <c r="F61" i="1"/>
  <c r="F225" i="1"/>
  <c r="F206" i="1"/>
  <c r="D125" i="1"/>
  <c r="F125" i="1" s="1"/>
  <c r="D233" i="1"/>
  <c r="F466" i="1"/>
  <c r="F465" i="1"/>
  <c r="F464" i="1"/>
  <c r="D231" i="1"/>
  <c r="F203" i="1"/>
  <c r="F198" i="1" l="1"/>
  <c r="F192" i="1"/>
  <c r="F181" i="1"/>
  <c r="F176" i="1"/>
  <c r="F171" i="1"/>
  <c r="D169" i="1"/>
  <c r="D83" i="1"/>
  <c r="D81" i="1"/>
  <c r="D147" i="1"/>
  <c r="D149" i="1" s="1"/>
  <c r="D143" i="1"/>
  <c r="D139" i="1"/>
  <c r="D99" i="1"/>
  <c r="D95" i="1"/>
  <c r="D91" i="1"/>
  <c r="D87" i="1"/>
  <c r="F87" i="1" s="1"/>
  <c r="D85" i="1"/>
  <c r="F85" i="1" s="1"/>
  <c r="D53" i="1"/>
  <c r="F458" i="1"/>
  <c r="F437" i="1"/>
  <c r="F291" i="1"/>
  <c r="F285" i="1"/>
  <c r="F283" i="1"/>
  <c r="F273" i="1"/>
  <c r="F271" i="1"/>
  <c r="D55" i="1" l="1"/>
  <c r="D472" i="1"/>
  <c r="D474" i="1" s="1"/>
  <c r="D161" i="1"/>
  <c r="D141" i="1"/>
  <c r="F216" i="1"/>
  <c r="F149" i="1"/>
  <c r="F147" i="1"/>
  <c r="F201" i="1" l="1"/>
  <c r="F212" i="1"/>
  <c r="F209" i="1"/>
  <c r="F229" i="1"/>
  <c r="F227" i="1"/>
  <c r="F214" i="1" l="1"/>
  <c r="F55" i="1"/>
  <c r="F222" i="1"/>
  <c r="F135" i="1"/>
  <c r="F220" i="1" l="1"/>
  <c r="F141" i="1" l="1"/>
  <c r="F139" i="1"/>
  <c r="F137" i="1" l="1"/>
  <c r="F461" i="1"/>
  <c r="F59" i="1"/>
  <c r="F480" i="1"/>
  <c r="F478" i="1"/>
  <c r="F477" i="1"/>
  <c r="F474" i="1"/>
  <c r="F472" i="1"/>
  <c r="F450" i="1"/>
  <c r="F468" i="1" s="1"/>
  <c r="F17" i="1" s="1"/>
  <c r="F258" i="1"/>
  <c r="F257" i="1"/>
  <c r="F256" i="1"/>
  <c r="F253" i="1"/>
  <c r="F251" i="1"/>
  <c r="F249" i="1"/>
  <c r="F247" i="1"/>
  <c r="F245" i="1"/>
  <c r="F243" i="1"/>
  <c r="F241" i="1"/>
  <c r="F239" i="1"/>
  <c r="F233" i="1"/>
  <c r="F231" i="1"/>
  <c r="F218" i="1"/>
  <c r="F186" i="1"/>
  <c r="F169" i="1"/>
  <c r="F167" i="1"/>
  <c r="F165" i="1"/>
  <c r="F163" i="1"/>
  <c r="F161" i="1"/>
  <c r="F159" i="1"/>
  <c r="F157" i="1"/>
  <c r="F155" i="1"/>
  <c r="F153" i="1"/>
  <c r="F151" i="1"/>
  <c r="F145" i="1"/>
  <c r="F143" i="1"/>
  <c r="F133" i="1"/>
  <c r="F131" i="1"/>
  <c r="F129" i="1"/>
  <c r="F127" i="1"/>
  <c r="F105" i="1"/>
  <c r="F103" i="1"/>
  <c r="F101" i="1"/>
  <c r="F99" i="1"/>
  <c r="F97" i="1"/>
  <c r="F95" i="1"/>
  <c r="F93" i="1"/>
  <c r="F91" i="1"/>
  <c r="F89" i="1"/>
  <c r="F83" i="1"/>
  <c r="F81" i="1"/>
  <c r="F79" i="1"/>
  <c r="F77" i="1"/>
  <c r="F75" i="1"/>
  <c r="F67" i="1"/>
  <c r="F65" i="1"/>
  <c r="F63" i="1"/>
  <c r="F57" i="1"/>
  <c r="F53" i="1"/>
  <c r="F51" i="1"/>
  <c r="F49" i="1"/>
  <c r="F47" i="1"/>
  <c r="F46" i="1"/>
  <c r="F45" i="1"/>
  <c r="F44" i="1"/>
  <c r="F41" i="1"/>
  <c r="B18" i="1"/>
  <c r="B17" i="1"/>
  <c r="B16" i="1"/>
  <c r="B15" i="1"/>
  <c r="B14" i="1"/>
  <c r="F262" i="1" l="1"/>
  <c r="F16" i="1" s="1"/>
  <c r="F69" i="1"/>
  <c r="F14" i="1" s="1"/>
  <c r="F13" i="9" s="1"/>
  <c r="F235" i="1"/>
  <c r="F15" i="1" s="1"/>
  <c r="F14" i="9" s="1"/>
  <c r="F484" i="1" l="1"/>
  <c r="F18" i="1" s="1"/>
  <c r="F15" i="9" s="1"/>
  <c r="F12" i="9" s="1"/>
  <c r="F50" i="9" s="1"/>
  <c r="F1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Mitja Pompe</author>
  </authors>
  <commentList>
    <comment ref="D132" authorId="0" shapeId="0" xr:uid="{00000000-0006-0000-0400-000001000000}">
      <text>
        <r>
          <rPr>
            <b/>
            <sz val="9"/>
            <color indexed="81"/>
            <rFont val="Segoe UI"/>
            <family val="2"/>
            <charset val="238"/>
          </rPr>
          <t>Mitja Pompe:</t>
        </r>
        <r>
          <rPr>
            <sz val="9"/>
            <color indexed="81"/>
            <rFont val="Segoe UI"/>
            <family val="2"/>
            <charset val="238"/>
          </rPr>
          <t xml:space="preserve">
</t>
        </r>
      </text>
    </comment>
  </commentList>
</comments>
</file>

<file path=xl/sharedStrings.xml><?xml version="1.0" encoding="utf-8"?>
<sst xmlns="http://schemas.openxmlformats.org/spreadsheetml/2006/main" count="6225" uniqueCount="2077">
  <si>
    <t>PROJEKT:</t>
  </si>
  <si>
    <t>Hidravlične izboljšave vodovodnega sistema Brežice v letih 2018-2022;</t>
  </si>
  <si>
    <t>ODSEK:</t>
  </si>
  <si>
    <t>Poz.</t>
  </si>
  <si>
    <t>Opis</t>
  </si>
  <si>
    <t>Vrednost</t>
  </si>
  <si>
    <t>0.1</t>
  </si>
  <si>
    <t>1.1</t>
  </si>
  <si>
    <t>1.2</t>
  </si>
  <si>
    <t>2.1</t>
  </si>
  <si>
    <t>2.2</t>
  </si>
  <si>
    <t>SKUPAJ</t>
  </si>
  <si>
    <t>Enota</t>
  </si>
  <si>
    <t>Količina</t>
  </si>
  <si>
    <t>EUR/enota</t>
  </si>
  <si>
    <t>Pripravljalna dela</t>
  </si>
  <si>
    <t>0.1.1</t>
  </si>
  <si>
    <t>Obveščanje prebivalstva o občasno moteni vodooskrbi in obveznosti prekuhavanja pitne vode zaradi oporečnosti v času izvedbe del - objava na radiu. Predviden čas oporečnosti do 72 ur.</t>
  </si>
  <si>
    <t>kpl</t>
  </si>
  <si>
    <t>0.1.2</t>
  </si>
  <si>
    <t>Preverba podatkov, detekcija, odkrivanje in zakoličevanje vseh obstoječih infrastrukturnih vodov, ki tangirajo gradnjo (elektrika, telefon, kanalizacija, vodovod...).</t>
  </si>
  <si>
    <t>vodovod</t>
  </si>
  <si>
    <t>0.1.3</t>
  </si>
  <si>
    <t>0.1.4</t>
  </si>
  <si>
    <t>0.1.5</t>
  </si>
  <si>
    <t>0.1.6</t>
  </si>
  <si>
    <t>0.1.7</t>
  </si>
  <si>
    <t>0.1.8</t>
  </si>
  <si>
    <t>0.1.9</t>
  </si>
  <si>
    <t>0.1.10</t>
  </si>
  <si>
    <t>skupaj 0.1: Pripravljalna dela</t>
  </si>
  <si>
    <t>1.0</t>
  </si>
  <si>
    <t>Gradbeno zemeljska dela</t>
  </si>
  <si>
    <t>1.1.1</t>
  </si>
  <si>
    <t>m3</t>
  </si>
  <si>
    <t>1.1.4</t>
  </si>
  <si>
    <t>1.1.5</t>
  </si>
  <si>
    <t>1.1.6</t>
  </si>
  <si>
    <t>1.1.7</t>
  </si>
  <si>
    <t>m2</t>
  </si>
  <si>
    <t>1.1.8</t>
  </si>
  <si>
    <t>1.1.9</t>
  </si>
  <si>
    <t>Razpiranje jarkov na mestih, kjer nastopa možnost zrušenja bokov pri močnejšem zemeljskem pritisku, glede na stabilnost brežin, globino jarka in bližino prometne obtežbe. Razpirati je potrebno povsod, kjer to zahtevajo predpisi o varstvu pri delu.</t>
  </si>
  <si>
    <t>1.1.10</t>
  </si>
  <si>
    <t>1.1.11</t>
  </si>
  <si>
    <t>m1</t>
  </si>
  <si>
    <t>1.1.12</t>
  </si>
  <si>
    <t>1.1.13</t>
  </si>
  <si>
    <t>1.1.14</t>
  </si>
  <si>
    <t>1.1.15</t>
  </si>
  <si>
    <t>1.1.16</t>
  </si>
  <si>
    <t>1.1.17</t>
  </si>
  <si>
    <t>1.1.18</t>
  </si>
  <si>
    <t>1.1.19</t>
  </si>
  <si>
    <t>1.1.20</t>
  </si>
  <si>
    <t>Izdelava betonskih sidrnih blokov C25/C30, komplet z opaženjem in sidranjem cevovoda.</t>
  </si>
  <si>
    <t>Obbetoniranje cestnih kap, zasunov in hidrantov z betonom C16/20 z vsemi pomožnimi deli.</t>
  </si>
  <si>
    <t>Izdelava temelja za steber označevalne tablice iz cementnega betona C16/20, fi 40 cm, dolžina 80 cm, z vsemi pomožnimi deli.</t>
  </si>
  <si>
    <t>1.1.22</t>
  </si>
  <si>
    <t>1.1.23</t>
  </si>
  <si>
    <t>1.1.24</t>
  </si>
  <si>
    <t>1.1.25</t>
  </si>
  <si>
    <t>1.1.26</t>
  </si>
  <si>
    <t>1.1.27</t>
  </si>
  <si>
    <t>h</t>
  </si>
  <si>
    <t>Premik garniture</t>
  </si>
  <si>
    <t>kos</t>
  </si>
  <si>
    <t>1.1.28</t>
  </si>
  <si>
    <t>1.1.29</t>
  </si>
  <si>
    <t>1.1.30</t>
  </si>
  <si>
    <t>1.1.31</t>
  </si>
  <si>
    <t>1.1.32</t>
  </si>
  <si>
    <t>1.1.33</t>
  </si>
  <si>
    <t>Čiščenje terena po končanih delih z vzpostavitvijo v prvotno stanje.</t>
  </si>
  <si>
    <t>skupaj 1.1: Gradbeno zemeljska dela - cevovodi</t>
  </si>
  <si>
    <t>Ostalo h gradbenim delom</t>
  </si>
  <si>
    <t>1.2.1</t>
  </si>
  <si>
    <t>ur</t>
  </si>
  <si>
    <t>1.2.2</t>
  </si>
  <si>
    <t>1.2.3</t>
  </si>
  <si>
    <t>1.2.4</t>
  </si>
  <si>
    <t>1.2.5</t>
  </si>
  <si>
    <t>1.2.6</t>
  </si>
  <si>
    <t>1.2.7</t>
  </si>
  <si>
    <t>1.2.8</t>
  </si>
  <si>
    <t>Geomehanski nadzor in usklajevanje projekta z dejansko ugotovljenim stanjem na terenu (ob izkopu) - ure pooblaščenega inženirja geomehanike.</t>
  </si>
  <si>
    <t>1.2.9</t>
  </si>
  <si>
    <t>Ostala manjša dela po pisnem naročilu nadzornega organa in potrdilu investitorja.</t>
  </si>
  <si>
    <t>ur VK</t>
  </si>
  <si>
    <t>ur KV</t>
  </si>
  <si>
    <t>ur PKV</t>
  </si>
  <si>
    <t>skupaj 1.2: Ostalo h gradbenim delom</t>
  </si>
  <si>
    <t>Strojne instalacije</t>
  </si>
  <si>
    <t>V ceni vsake posamezne postavke je zajeta nabava, prenosi in transporti, pripravljalna dela, zarisovanje, montaža, tlačni preizkus, pomožna ter zaključna dela, regulacija, pleskanje in antikorozijska zaščita vseh nezaščitenih fazonov in armatur, ves drobni montažni, obešalni in pritrdilni material ter tesnila, preizkusno obratovanje, zagon, transportni in malipunativni stroški.</t>
  </si>
  <si>
    <t>2.1.13</t>
  </si>
  <si>
    <t>2.1.14</t>
  </si>
  <si>
    <t>m</t>
  </si>
  <si>
    <t>2.1.24</t>
  </si>
  <si>
    <t>2.1.27</t>
  </si>
  <si>
    <t>TBOX Nano (3G/4G, RS485, 4DI,3AI,1DO), baterija, antena na datalogerju, 5 metrski IO kabli z IP68 konektorji</t>
  </si>
  <si>
    <t>2.1.33</t>
  </si>
  <si>
    <t>skupaj 2.1: Strojne instalacije</t>
  </si>
  <si>
    <t>Ostalo k strojnim instalacijam</t>
  </si>
  <si>
    <t>2.2.1</t>
  </si>
  <si>
    <t>2.2.2</t>
  </si>
  <si>
    <t>2.2.3</t>
  </si>
  <si>
    <t>2.2.4</t>
  </si>
  <si>
    <t>Projektantski nadzor in usklajevanje projekta z dejansko ugotovljenim stanjem na terenu (ob izkopu) - ure odg.projektant strojnih instalacij.</t>
  </si>
  <si>
    <t>skupaj 2.2: Ostalo k strojnim instalacijam</t>
  </si>
  <si>
    <t>OPOMBE:</t>
  </si>
  <si>
    <t>- Za gradbiščno deponijo poskrbi izvajalec del sam. Pojem "z odlaganjem" zajema vse  prevoze, prenose, 
  nakladanja in razkladanja od gradbišča do gradbiščne deponije.</t>
  </si>
  <si>
    <t>- Sestavni del projektanskega popisa del so tudi tehnično poročilo, elaborati in vse grafične priloge projekta.</t>
  </si>
  <si>
    <t>- Kategorizacija zemljin in kamnin je povzeta po tabeli 2.1, dopolnil splošnih in tehničnih pogojev za zemeljska dela
  in temeljenje (DDC 2001, IV. Knjiga), zemljine in kamnine so razvrščene v kategoriji od I. do V.</t>
  </si>
  <si>
    <t>Dobava in postavitev gradbiščne table dimenzij minimalno 1,0 x 1,5 m, skladno s Pravilnikom o načinu označitve in organizacije gradbišča…Ur. List RS, št. 66/04.</t>
  </si>
  <si>
    <t>cm</t>
  </si>
  <si>
    <t>Porušitev asfalta do skupne deb. 10 cm, strojno nakladanje, odvoz na stalno deponijo do 10 km, razkladanje in razgrinjanje, plačilo taks.</t>
  </si>
  <si>
    <t>Transport izkopnega materiala na stalno deponijo gradbenega materiala v oddaljenosti do 8 km, razkladanje in razgrinjanje s plačilom vseh taks za deponiranje.</t>
  </si>
  <si>
    <t>- Prikazane količine v popisih so v raščenem ali vgrajenem stanju. Pri vseh izkopih in zasipih, nasipih in odvozih
  materiala je potrebno faktor razrahljivosti upoštevati v ceni/enoto. Vsa utrjevanja dna izkopa, tampona, nasutij in
  zasipov je potrebno izvajati do predpisane zbitosti v skladu z načrtom gradbenih konstrukcij in geotehničnim 
  poročilom ali po navodilih projektanta. V ceno je potrebno všteti izdelavo poročila o opravljanih meritvah zasipov, v
  kolikor je to potrebno. Odpadni material se deponira na deponije, ki imajo ustrezna upravna dovoljenja.</t>
  </si>
  <si>
    <t>- Vgrajeni material mora ustrezati veljavnim normativom in predpisanim standardom ter ustrezati kvaliteti določeni z
  veljavno zakonodajo ter projektom. Ponudnik to dokaže s predložitvijo izjav o lastnostnih in ustreznih certifikatov
  pred vgrajevanjem, pridobitev teh listin mora biti vkalkulirana v cenah po enoti.</t>
  </si>
  <si>
    <t>- Pri vseh postavkah v popisih del so mišljeni tudi vsi potrebni transporti, dobava vseh materialov in vse ostale
  potrebne storitve, ki so potrebne za realizacijo postavke, razen če ni v sami postavki natančno drugače navedeno.</t>
  </si>
  <si>
    <t xml:space="preserve">- Zasip se izvaja do obstoječe nivelete asfalta zaradi zaščite armatur in jaškov ter prevoznosti gradbišča. Po obnovi
  vseh vodovodnih priključkov se pristopi k odkopu začasnega zasipa, polaganju robnikov, izvedbi tamponskega 
  sloja, vgradnji cestnih kap na ustrezno višino in asfaltiranju. </t>
  </si>
  <si>
    <t xml:space="preserve">- Za zasip jarka se delno uporabi ustrezen prodni material od izkopa, ki se ga ob izkopu odpelje na začasno
  deponijo, delno pa nov kamnolomski material. Ponovno vgradnjo materiala iz izkopa odobri geomehanik z vpisom v
  gradbeni dnevnik </t>
  </si>
  <si>
    <t>- V sklopu varnostnega načrta gradbišča je upoštevana ureditev delovnega platoja (kot npr. postavitev ograje, table, 
  kontejnerjev...).</t>
  </si>
  <si>
    <t>- Izvajalec del je dolžan pred pričetkom gradnje vzpostaviti kontakt z vsakokratnim lastnikom posameznih parcel in
  ga obvestiti o nameri zakoličbe cevovoda.</t>
  </si>
  <si>
    <t>- Geomehanske raziskave trase niso bile izvedene, zato so v popisu del zajeti stroški geomehanske spremljave del.</t>
  </si>
  <si>
    <t>- V ceni posameznih postavk so zajeti transporti in prenosi, vsa pomožna dela, ki spadajo k vsaki posamezni 
  postavki.</t>
  </si>
  <si>
    <t>Varnostni načrt gradbišča</t>
  </si>
  <si>
    <t>kanalizacija</t>
  </si>
  <si>
    <t>0.1.11</t>
  </si>
  <si>
    <t>Priprava gradbišča; ureditev, označitev in zavarovanje gradbišča, odstranitev eventualnih ovir, ograj in ureditev delovnega platoja. Po končanih delih gradbišče pospraviti in vzpostaviti prvotno stanje.</t>
  </si>
  <si>
    <t>Strojni izkop humusa v travniku oz njivi. Globina izkopa 0,2 m, širina 1,5 m in deponiranje v razdlaji 1,0 m od gradbene jame oz. odvoz na začasno deponijo v razdalji do 1,0 km, ter ponovno prevoz na gradbišče za razsutje humusa po terenu. Izkop izvršiti skladno s predpisi o varstvu pri delu.</t>
  </si>
  <si>
    <t>Strojni izkop gradbene jame za cevovod, širina jame do 1,0 m na dnu, v terenu 3. do 4. ktg., s sprotnim nakladanjem na kamion; globina izkopa do 2,0 m. Izkop izvršiti skladno s predpisi o varstvu pri delu.</t>
  </si>
  <si>
    <t>Rezanje asfalta do debeline 10 cm, enojni rez, vštete so podvojene dolžine, kjer je trasa vodovoda v celoti v povozni površini in drugo rezanje pred ponovnim asfaltiranjem.</t>
  </si>
  <si>
    <t>Ročno planiranje dna jarka širine na dnu do 1,0 m, s točnostjo ± 3 cm po predvidenem nagibu.</t>
  </si>
  <si>
    <t>Komplet izdelava peščene posteljice iz nekoherentnega materiala do deb. 10 cm, v kateri si cev sama izoblikuje ležišče. (pesek/gramoz z zrnom do max 8mm brez ostrih robov). Izdelati poglobitev pod spojkami.</t>
  </si>
  <si>
    <t xml:space="preserve">Dobava in vgradnja kanalizacijskih cevi PVC-UK DN 250 SN8, za ureditev prepustov metornih voda </t>
  </si>
  <si>
    <t>Izdelava jaška iz BC fi 60 cm za prepust - vtok iz mulde, z izdelavo prebojev, vgradnjo muldne LŽ rešetke 40 T in obbetoniranjem</t>
  </si>
  <si>
    <t>Strojno zasipavanje v coni cevovoda s peščenim materialom - pesek z zrni brez ostrih robov premera 0-8 mm, s komprimacijo bokov z lahkimi komprimacijskimi sredstvi (v plasteh po 20 cm), do 30 cm nad teme cevovoda, do ustrezne zbitosti za zagotovitev nosilnosti po projektu.</t>
  </si>
  <si>
    <t>Dobava in vgraditev peska / lomljenec 0÷63 mm. V območju poteka trase v asfaltni cesti ali ob robu asfaltnega cestišča do kote tampona, v debelini cca 40 cm. Agregat se uporabi tudi za zasip vodovodnih revizijskih jaškov in gradbenih jam za podvrtavanje; strojno nabijanje v plasteh po 20 cm, do ustrezne zbitosti za zagotovitev nosilnosti po projektu.</t>
  </si>
  <si>
    <t>Strojno zasipavanje preostalega dela jarka z izkopanim materialom, strojno nabijanje v plasteh po 20 cm, do nosilnosti Ev2&gt;60 MPa, v povoznih površinah do planuma posteljice vozišča, v nepovoznih površinah do kote finalnega sloja terena. Ustreznost uporabe izkopanega materiala odobri geomehanski nadzor.</t>
  </si>
  <si>
    <t>elektrika in javna razsvetljava</t>
  </si>
  <si>
    <t>Telekomunikacije ('optika, telefon, CATV)</t>
  </si>
  <si>
    <t>Komplet dobava, transport, vgradnja in valjanje (z valjarjem nad 6T) nevezane nosilne podlage za asfaltiranje iz kamnitega materiala - tampona iz peska 0÷32 mm, debelina sloja 20 cm (Ev2&gt;=100MPa). Niveleto robov prilagoditi obstoječim objektom (vhodi, dovozi,…)!</t>
  </si>
  <si>
    <r>
      <t>Dobava in ročno/strojno</t>
    </r>
    <r>
      <rPr>
        <sz val="10"/>
        <color rgb="FFFF0000"/>
        <rFont val="Arial"/>
        <family val="2"/>
        <charset val="238"/>
      </rPr>
      <t xml:space="preserve"> </t>
    </r>
    <r>
      <rPr>
        <sz val="10"/>
        <rFont val="Arial"/>
        <family val="2"/>
        <charset val="238"/>
      </rPr>
      <t>polaganje asfalta v sestavi 
AC22 base B50/70 A3, v debelini 6 cm in AC8 surf B70/100 A3, v debelini 4 cm; premaz stikov z obstoječim asfaltom z bitumensko pasto. Niveleto robov prilagoditi obstoječi višini ceste oz. obstoječim objektom (vhodi, dovozi, ...).</t>
    </r>
  </si>
  <si>
    <t>1.1.21</t>
  </si>
  <si>
    <t>Razplaniranje odvečnega materiala po trasi, kjer je potreben zasip depresij ipd. (količina je ocenjena).</t>
  </si>
  <si>
    <t>Dovoz manjkajoče zemljine, ki jo pridobi izvajalec sam; Strojno nakladanje ob izkopu, transport izkopanega materiala na gradbišče iz lokacije, v oddaljenosti do 20 km, razkladanje in razgrinjanje (količina je ocenjena).</t>
  </si>
  <si>
    <t>1.1.2</t>
  </si>
  <si>
    <t>1.1.3</t>
  </si>
  <si>
    <t>1.1.34</t>
  </si>
  <si>
    <t>Izdelava podložnega betona za postavitev garniture za izvedbo podvrtanja iz betona C12/15, višine 10 cm, dimenzije do 8,0 x 2,5 m.</t>
  </si>
  <si>
    <t>Zasip vodovodnih jaškov in gradbenih jam za podvrtavanje z materialom od izkopa ter komprimiranje v plasteh po 20 cm do ustrezne zbitosti.</t>
  </si>
  <si>
    <t>Izdelava AB bloka za izvedbo podvrtanja, dim. 2,5 x 1,0 x 1,0 m, v kompletu z dobavo betona, izdelavo opaža in vgradnjo armature.</t>
  </si>
  <si>
    <t>1.1.35</t>
  </si>
  <si>
    <t>1.1.36</t>
  </si>
  <si>
    <t>1.1.37</t>
  </si>
  <si>
    <t>1.1.38</t>
  </si>
  <si>
    <t>Izdelava komplet PID: gradbeni, strojni projekt po 
zakonu o graditvi objektov in pravilniku o podrobnejši vsebini tehnične dokumentacije; komplet PID v 3 
izvodih.</t>
  </si>
  <si>
    <t>Izvajanje komplet dela koordinatorja varstva pri delu.</t>
  </si>
  <si>
    <t>Vnos podatkov v kataster GJI (izvede upravljavec vodovoda).</t>
  </si>
  <si>
    <t>Geodetski načrt - Izdelava komplet komunalnega katastra po zakonu, standardih in predpisih bodočega upravljavca vodovoda - 3 izvodi.</t>
  </si>
  <si>
    <t>1.1.39</t>
  </si>
  <si>
    <t>1.1.40</t>
  </si>
  <si>
    <t>Izdelava finega planuma v debelini do 5 cm v predvidenih naklonih pred polaganjem asfalta.</t>
  </si>
  <si>
    <t>Dobava in ročno/strojno polaganje asfalta v sestavi AC16 surf B 50/70 A4 Z3 v debelini 10 cm (obrabno nosilna plast - enoslojni asfalt; za asfaltiranje parkirišč, dvorišč, dovoznih poti, hodnikov z pešče, kolesarske poti ipd);  premaz stikov z bitumensko pasto. Niveleto robov prilagoditi obstoječi višini ceste oz. obstoječim objektom (vhodi, dvozi, ...).</t>
  </si>
  <si>
    <t>Izdelava asfaltne mulde v sestavi AC16 surf B 50/70 A4 Z3 v debelini 10 cm;  premaz stikov z bitumensko pasto. Nivileto robov prilagoditi obstoječim objektom (vhodi, dvozi, ...).</t>
  </si>
  <si>
    <t>Nabava in vgradnja opozorilnega traku ''POZOR VODOVOD!'' 30 cm nad cevjo + 3% za polaganje.</t>
  </si>
  <si>
    <t>Diamantno kronsko vrtanje v armiran beton - skozi betonsko steno obstoječega vodovodnega jaška; 
izdelava okrogle odprtine do fi 350 mm. Všteta je raba agregata.</t>
  </si>
  <si>
    <t>Izvedba meritev nosilnosti in zgoščenosti nosilnega tampona z izdajo atesta (povozne površine). Št. meritev je ocenjeno.</t>
  </si>
  <si>
    <t>Bencinski oz. dieselski agregat za proizvodnjo el. energije ob izvedbi gradb. del na vodovodu. V postavki zajeto tudi črpanje podtalne oz. meteorne vode, ki med gradnjo eventuelno vdira v gradbeno jamo, jaške ipd.</t>
  </si>
  <si>
    <t>Izdelava vodovodnega jaška iz betonske cevi BC fi 120 cm, z AB ploščo (vencem) fi 150 x 15 cm, z LTŽ povoznim pokrovom nosilnosti 40 T, dimenzij 60 x 60 cm. Jašek se postavi na mestih, kjer je predvidena vgradnja avtomatskega zračnika, oz. blatnega izpusta, oz. ventila za redukcijo tlaka. V ceni so vštete tudi izdelave prebojev ter vsa pomožna in zaključna dela.</t>
  </si>
  <si>
    <t>Nivelacija vzdolžnih profilov z zavarovanjem, kontrolo 
predvidenih naklonov ipd. Izvajalec mora ves čas gradnje zagotavljati na gradbišču potrebne naprave (nivelir ali podobno) za potrebe kontrole nivelacije s strani strokovnega nadzora.</t>
  </si>
  <si>
    <t>Izvedba zaščite obstoječih komunalno - energetskih vodov (TK, el., CATV ipd.) pri križanju s predvidenim vodovodom, v kompletu z dobavo in vgradnjo zaščitne cevi PE fi 110 mm (dolžina posamezne cevi 3 m), s pripadajočimi tesnilnimi manšetami, z vsemi prenosi, pomožnimi deli in montažnim materialom. Prečkanje naj se izvede po navodilih pooblaščenega upravljavca voda in projektnih pogojih.</t>
  </si>
  <si>
    <t>Rušitev obstoječega vodovodnega jaška: pikiranje, rezanje sten jaška, nakladanje in odvoz na stalno deponijo s plačilom takse, čiščenje (zasip terena je zajet v drugih postavkah).</t>
  </si>
  <si>
    <t>Demontaža vodovodne armature znotraj obst. vodov. jaška, rezanje vodovodnih LTŽ fazonov oz. armatur, nakladanje in odvoz na stalno deponijo s plačilom 
takse.</t>
  </si>
  <si>
    <t xml:space="preserve">Dobava in montaža tesnilnih manšet za zatesnitev odprtine med vodovodno in zaščitno cevjo pri  prečkanju prometnic </t>
  </si>
  <si>
    <t>Pobrizg tamponskega planuma z bitumensko emulzijo 0,5 kg/m2.</t>
  </si>
  <si>
    <t>Izvedba prečnega prekopa ceste pri prečkanju s predvidenim vodovodom; bitumenski drobir BD pod asfaltom v deb. 30 cm,  položitev PVC folije ali strešne lepenke z ravno zgornjo površino. Zabetoniranje 
nad slojem PVC ali strešne lepenke do višine obst. asfalta.</t>
  </si>
  <si>
    <t>Sanacija prekopa ceste; odkop betonskega sloja nad PVC folijo ali strešno lepenko, z odvozom na stalno deponijo  gradbenih materialov, v oddaljenosti do 20 km, razkladanje in razgrinjanje, komplet s plačilom taks za deponiranje.</t>
  </si>
  <si>
    <t>2.1.5</t>
  </si>
  <si>
    <t>2.1.7</t>
  </si>
  <si>
    <t>2.1.8</t>
  </si>
  <si>
    <t>2.1.9</t>
  </si>
  <si>
    <t>Zakoličba trase cevovodov in jaškov.</t>
  </si>
  <si>
    <t>0.1.13</t>
  </si>
  <si>
    <t>Ureditev bankin s peskom - lomljenec 0-63 mm, v debelini 10 cm in širine do 50 cm ter utrjevanje. Pesek je zajet v posebni postavki.</t>
  </si>
  <si>
    <t>1.1.41</t>
  </si>
  <si>
    <t>1.1.42</t>
  </si>
  <si>
    <t>1.1.43</t>
  </si>
  <si>
    <t>1.1.44</t>
  </si>
  <si>
    <t>1.1.45</t>
  </si>
  <si>
    <t>1.1.46</t>
  </si>
  <si>
    <t>1.1.47</t>
  </si>
  <si>
    <t>1.1.48</t>
  </si>
  <si>
    <t>1.1.49</t>
  </si>
  <si>
    <t>1.1.50</t>
  </si>
  <si>
    <t>Prestavitev TK podzemnega kablovoda v gradbeno jamo predvidenega vodovoda; prestavitev se izvede na mestih, kjer bo gradnja vodovoda potekala vzporedno s TK vodi, in sicer na razdalji, ki je manjša od 1,0 m. V ceno postavke so všteta vsa potrebna zemeljska dela (ročni izkop); obračun po dejanskih stroških - predvideno.</t>
  </si>
  <si>
    <t>1.1.51</t>
  </si>
  <si>
    <t>Vsa izkopna dela in transporti izkopnih materialov se obračunajo po prostornini zemljine v raščenem stanju. Vsa zasipna dela se obračunajo po prostornini zemljine v vgrajenem stanju. Izračun količin na podlagi profilov, posnetih pred in po izkopih.</t>
  </si>
  <si>
    <t>Projektantski nadzor in usklajevanje projekta z dejansko ugotovljenim stanjem na terenu (ob izkopu) - ure odg. vodja projekta.</t>
  </si>
  <si>
    <t>Izvajanje nadzora nad gradnjo s strani pooblaščenega predstavnika upravljavca javnega vodovodnega sistema</t>
  </si>
  <si>
    <t>2.1.1</t>
  </si>
  <si>
    <t>2.1.2</t>
  </si>
  <si>
    <t>2.1.3</t>
  </si>
  <si>
    <t>2.1.4</t>
  </si>
  <si>
    <t>2.1.6</t>
  </si>
  <si>
    <t>Univerzalna spojka enojna, kot npr. Multi-Joint 3057 
DN 80 (84-105) E</t>
  </si>
  <si>
    <t>Univerzalna spojka enojna, kot npr. Multi-Joint 3057 
DN 100 (104-132) E</t>
  </si>
  <si>
    <t>CEVI ZA PITNO VODO</t>
  </si>
  <si>
    <t>Vodomer DN 80, pn 10/16 bar, s suho številčnico, zamenljivim mehanizmom in impulznim dajalnikom.  Primeren tip, ki za pravilno delovanje na vtočni strani ne potrebuje ravnega dela cevi 5xDn.</t>
  </si>
  <si>
    <t>Vodomer DN 100, pn 10/16 bar, s suho številčnico, zamenljivim mehanizmom in impulznim dajalnikom.  Primeren tip, ki za pravilno delovanje na vtočni strani ne potrebuje ravnega dela cevi 5xDn.</t>
  </si>
  <si>
    <t>Dobava in vgradnja obroča za preprečevanje nalaganja vodnega kamna brez energijskega napajanja, s tehnologijo vsiljenih nihanj, ki trajno spremenijo strukturo vodnega kamna. Primeren tip, kot npr. MERUS obroč, z nastavljivo vrednostjo nihanj;</t>
  </si>
  <si>
    <t>Prirobnični avtomatski zračnik DN 50, z eno kroglo, 
za montažo v jašek oz. betonsko cev</t>
  </si>
  <si>
    <t>T kos NL DN 100/100</t>
  </si>
  <si>
    <t>FF kos NL DN 80/500</t>
  </si>
  <si>
    <t>FF kos NL DN 80/1000</t>
  </si>
  <si>
    <t>FF kos NL DN 100/1000</t>
  </si>
  <si>
    <t>FF kos NL DN 200/1000</t>
  </si>
  <si>
    <t>FFR NL DN 150/100</t>
  </si>
  <si>
    <t>F kos NL DN 100</t>
  </si>
  <si>
    <t>F kos NL DN 200</t>
  </si>
  <si>
    <t>FFK NL DN 80/45°, z vrtljivimi prirobnicami</t>
  </si>
  <si>
    <t>FFK NL DN 200/45°, z vrtljivimi prirobnicami</t>
  </si>
  <si>
    <t>MDK NL DN 100</t>
  </si>
  <si>
    <t>MMA NL DN 100/80</t>
  </si>
  <si>
    <t>MMK DN 100/11°</t>
  </si>
  <si>
    <t>MMK DN 100/22°</t>
  </si>
  <si>
    <t>MMK DN 100/30°</t>
  </si>
  <si>
    <t>MMK DN 100/45°</t>
  </si>
  <si>
    <t>MMK DN 200/11°</t>
  </si>
  <si>
    <t>MMK DN 200/22°</t>
  </si>
  <si>
    <t>MMK DN 200/30°</t>
  </si>
  <si>
    <t>MMK DN 200/45°</t>
  </si>
  <si>
    <t>EU NL DN 100</t>
  </si>
  <si>
    <t>EU NL DN 200</t>
  </si>
  <si>
    <t xml:space="preserve">Zasun EV F4 NL DN 50, s kolesom </t>
  </si>
  <si>
    <t xml:space="preserve">Zasun EV F4 NL DN 200, z vrtljivimi prirobnicami in kolesom </t>
  </si>
  <si>
    <t>Zasun EV F4 NL DN 80 za podzemno vgradnjo, z vrtlj. prirobnicami</t>
  </si>
  <si>
    <t xml:space="preserve">Teleskopska vgradna garnitura za zasun EV DN 65-80, Rd=1.2 - 2.0 m </t>
  </si>
  <si>
    <t xml:space="preserve">Teleskopska vgradna garnitura za zasun EV DN 
100-150, Rd=1.2 - 2.0 m </t>
  </si>
  <si>
    <t xml:space="preserve">Teleskopska vgradna garnitura za navrtni zasun, 
Rd=1.2 - 2.0 m </t>
  </si>
  <si>
    <t>Hidrant nadzemni DN 80/1250 L INOX; lomni</t>
  </si>
  <si>
    <t>Hidrant talni DN 80, v funkciji blatnega izpusta</t>
  </si>
  <si>
    <t>T kos NL DN 100/80, z vrtlj. prirobnicami</t>
  </si>
  <si>
    <t>N kos NL DN 80, z vrtljivimi prirobnicami</t>
  </si>
  <si>
    <t>LTŽ cestna kapa DN 90 - z napisom VODA</t>
  </si>
  <si>
    <t>LTŽ cestna kapa - ovalna, za talni hidrant, z napisom VODA</t>
  </si>
  <si>
    <t>INOX nosilec za pritrditev na steno</t>
  </si>
  <si>
    <t>Posebna "high gain" antena za jaške z LTŽ pokrovom</t>
  </si>
  <si>
    <t>Doza s priključnimi sponkami IP67</t>
  </si>
  <si>
    <t>Konfiguracija TBOX Nano in Atvise</t>
  </si>
  <si>
    <t>Telemetrijska oprema za vodomerni jašek (3x AI, 4xDI, 1xDO, RS485, 4G). Večletno avtonomno delovanje na baterijo. Možna je montaža direktno v merni jašek ali montaža na drog. Opomba: vgradnja vodomera je zajeta v posebni postavki.</t>
  </si>
  <si>
    <t xml:space="preserve">TELEMETRIJSKA OPREMA ZA NADGRADNJO DALJINSKEGA MONITORINGA PORABE VODE </t>
  </si>
  <si>
    <t>OPREMA ZA MONITORING KVALITETE VODE - MERILNIK REZIDUALNEGA KLORA</t>
  </si>
  <si>
    <t>Merilnik rezidualnega klora za vgradnjo v vodovodni jašek, v kompletu z vsemi zapornimi elementi, protipovratnim ventilom, montažnim in tesnilnim materialom in izdelavo iztoka v bližnjo kanalizacijsko cev oz. jašek.</t>
  </si>
  <si>
    <t>LESTVE ZA VSTOP V VODOVODNI JAŠEK</t>
  </si>
  <si>
    <t>2.1.10</t>
  </si>
  <si>
    <t>2.1.11</t>
  </si>
  <si>
    <t>2.1.12</t>
  </si>
  <si>
    <t>2.1.15</t>
  </si>
  <si>
    <t>2.1.16</t>
  </si>
  <si>
    <t>2.1.17</t>
  </si>
  <si>
    <t>2.1.18</t>
  </si>
  <si>
    <t>2.1.19</t>
  </si>
  <si>
    <t>2.1.20</t>
  </si>
  <si>
    <t>2.1.21</t>
  </si>
  <si>
    <t>2.1.22</t>
  </si>
  <si>
    <t>2.1.23</t>
  </si>
  <si>
    <t>2.1.25</t>
  </si>
  <si>
    <t>2.1.26</t>
  </si>
  <si>
    <t>2.1.28</t>
  </si>
  <si>
    <t>2.1.29</t>
  </si>
  <si>
    <t>2.1.30</t>
  </si>
  <si>
    <t>2.1.31</t>
  </si>
  <si>
    <t>2.1.32</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</si>
  <si>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</si>
  <si>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</si>
  <si>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</si>
  <si>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</si>
  <si>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</si>
  <si>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</si>
  <si>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</si>
  <si>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</si>
  <si>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</si>
  <si>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</si>
  <si>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</si>
  <si>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</si>
  <si>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</si>
  <si>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</si>
  <si>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</si>
  <si>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</si>
  <si>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</si>
  <si>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</si>
  <si>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</si>
  <si>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</si>
  <si>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</si>
  <si>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</si>
  <si>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</si>
  <si>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</si>
  <si>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</si>
  <si>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</si>
  <si>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</si>
  <si>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</si>
  <si>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</si>
  <si>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</si>
  <si>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</si>
  <si>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</si>
  <si>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</si>
  <si>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</si>
  <si>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</si>
  <si>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</si>
  <si>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</si>
  <si>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</si>
  <si>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</si>
  <si>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Alkaten spojka dvojna PE d63</t>
  </si>
  <si>
    <t>Alkaten spojka dvojna PE d32</t>
  </si>
  <si>
    <t>Navrtni zasun DN 100, FE, SAL, z vrtljivim priključnim kolenom Rp 1", priključni vložek iz INOX-a</t>
  </si>
  <si>
    <t>Navrtni zasun DN 200, FE, SAL, z vrtljivim priključnim kolenom Rp 1", priključni vložek iz INOX-a</t>
  </si>
  <si>
    <t>Izvedba zaščite vodovodne cevi pri prečkanju prometnic s prekopom in v primeru poteka trase v vozišču ceste; Dobava in vgradnja zaščitne cevi rebrasti PP z obojko, trdnostnega razreda SN8, s pripadajočimi tesnilnimi manšetami in plastičnimi distančniki (zajeti v posebnih postavkah), z vsemi prenosi, pomožnimi deli in montažnim materialom. Prečkanje naj se izvede po navodilih pooblaščenega upravljavca voda.</t>
  </si>
  <si>
    <t>ETAPA:</t>
  </si>
  <si>
    <t>VODOVODNA ARMATURA IN FAZONSKI KOSI
Vsa vodovodna armatura in fazonski kosi v nadaljevanju so tlačne stopnje pn=16 bar, razen če ni pri posamezni postavki navedeno drugače!</t>
  </si>
  <si>
    <t>odsek 1: Pišece - Bizeljsko - Bojsno</t>
  </si>
  <si>
    <t>ETAPA 1.3:  CEVOVODI NA RELACIJI VH BREZJE PRI BOJSNEM – ODCEP
                        ŽUPELEVEC - GLOBOKO</t>
  </si>
  <si>
    <t>ETAPA 1.2:  CEVOVODI NA RELACIJI VITNA VAS - VH BREZJE PRI BOJSNEM in
                        VITNA VAS - VH PIŠEŠKA CESTA</t>
  </si>
  <si>
    <t>ETAPA 1.1:  CEVOVODI NA RELACIJI VH PIŠECE - ZAJETJE DUPLO - VITNA VAS</t>
  </si>
  <si>
    <t xml:space="preserve">Komplet izvedba zaščite gradbišča z ustrezno cestno - prometno signalizacijo (semaforji) in ročnim usmerjanjem ob konicah prometa (mahači), sladno s pripadajočim elaboratom o zapori ceste; zaščita gradbišča se izvede na vsakokratnem izkopu v cestnem telesu, in sicer za 
R3 677/2203 Nova vas - Pišece, v skupni dolžini cca 440 m. </t>
  </si>
  <si>
    <t>Komplet izvedba nadzora upravljavca državne ceste, t.j. DRI d.o.o., Kotnikova ulica 40, 1000 Ljubljana, nad izvedbo del v območju varovalnega pasu in cestnega telesa reg. ceste R3 677/2203 Nova vas - Pišece</t>
  </si>
  <si>
    <t>Strojni izkop humusa v travniku oz njivi. Globina izkopa 0,2 m, širina do 1,5 m in deponiranje v razdlaji 1,0 m od gradbene jame oz. odvoz na začasno deponijo v razdalji do 1,0 km, ter ponovno prevoz na gradbišče za razsutje humusa po terenu. Izkop izvršiti skladno s predpisi o varstvu pri delu.</t>
  </si>
  <si>
    <t>Strojni izkop gradbene jame za cevovod, širina jame do 1,5 m na dnu, v terenu 3. do 4. ktg., s sprotnim nakladanjem na kamion; globina izkopa do 3,0 m. Izkop izvršiti skladno s predpisi o varstvu pri delu.</t>
  </si>
  <si>
    <t>Strojni izkop gradbene jame za izvedbo AB vodovodnih jaškov, dimenzije jame cca 4 x 4 x 3 m, v terenu 5. ktg., z odmetom v bližini gradbene jame za kasnejši zasip.  Izkop izvršiti skladno s predpisi o varstvu pri delu.</t>
  </si>
  <si>
    <t>Ročno planiranje dna jarka širine na dnu do 1,5 m, s točnostjo ± 3 cm po predvidenem nagibu.</t>
  </si>
  <si>
    <t xml:space="preserve">Dobava in vgradnja kanalizacijskih cevi PVC-UK DN 250 SN8, za ureditev prepustov meteornih voda </t>
  </si>
  <si>
    <t>Dobava in vgraditev peska / lomljenec 0÷63 mm. V območju poteka trase v asfaltni cesti ali ob robu asfaltnega cestišča do kote tampona, v debelini cca 40 cm. Agregat se (po potrebi) uporabi tudi za zasip vodovodnih revizijskih jaškov in gradbenih jam za podvrtavanje; strojno nabijanje v plasteh po 20 cm, do ustrezne zbitosti za zagotovitev nosilnosti po projektu.</t>
  </si>
  <si>
    <t>Izvedba meritev nosilnosti in zgoščenosti nosilnega tampona z izdajo atesta (povozne površine).</t>
  </si>
  <si>
    <r>
      <t>Dobava in ročno/strojno</t>
    </r>
    <r>
      <rPr>
        <sz val="10"/>
        <color rgb="FFFF0000"/>
        <rFont val="Arial"/>
        <family val="2"/>
        <charset val="238"/>
      </rPr>
      <t xml:space="preserve"> </t>
    </r>
    <r>
      <rPr>
        <sz val="10"/>
        <rFont val="Arial"/>
        <family val="2"/>
        <charset val="238"/>
      </rPr>
      <t>polaganje asfalta v sestavi 
AC22 base B50/70 A3, v debelini 6 cm in AC8 surf B70/100 A3, v debelini 3 cm; premaz stikov z obstoječim asfaltom z bitumensko pasto. Niveleto robov prilagoditi obstoječi višini ceste oz. obstoječim objektom (vhodi, dovozi, ...).</t>
    </r>
  </si>
  <si>
    <t>Zasip vodovodnih jaškov in gradbenih jam za podvrtavanje oz. uvlačenje z materialom od izkopa ter komprimiranje v plasteh po 20 cm do ustrezne zbitosti.</t>
  </si>
  <si>
    <t>Strojni izkop gradbene jame za izvedbo podvrtanja potokov in cest ter uvlačenja v obstoječo cev, dimenzije jame cca 8 x 2,5 x 2,5 m, v terenu 5. ktg., z odmetom v bližini gradbene jame za kasnejši zasip. Izkop izvršiti skladno s predpisi o varstvu pri delu.</t>
  </si>
  <si>
    <t>1.1.37A</t>
  </si>
  <si>
    <t>1.1.39A</t>
  </si>
  <si>
    <t>Dobava in montaža kovinske zaščitne cevi fi 406,4 x 8 mm.</t>
  </si>
  <si>
    <t>Premik garniture.</t>
  </si>
  <si>
    <t>Izdelava preboja fi 400 mm za montažo zaščitne kovinske cevi fi 406,4 mm v zemljini III. - IV. ktg.</t>
  </si>
  <si>
    <t>Izdelava vodene vrtine fi 400 mm v zemljini IV. - V. ktg., za montažo zaščitne kovinske cevi fi 406,4 x 8 mm, po tehnologiji vodenega vrtanja z optičnim usmerjanjem (Perforator).</t>
  </si>
  <si>
    <t>Dobava in montaža jeklene zaščitne cevi fi 406,4 x 8 mm.</t>
  </si>
  <si>
    <t>Izpiranje materiala iz zaščitne kovinske cevi z visokotlačnim čistilcem.</t>
  </si>
  <si>
    <t>Izdelava vodene vrtine fi 400 mm za podvrtanje potoka Koprivčev graben in ceste JP 528561 Sp. Podgorje - Pišece. Vgradnja jeklene zaščitne cevi fi 406,4 x 8 mm. V postavki zajeta nabava, dostava, izdelava vodene 
vrtine, prestavitev stroja, vgradnja jeklene zaščitne cevi, rezanje, varjenje in vgradnja vodovodne cevi DN 200. Vodovodna cev je zajeta v posebni postavki.</t>
  </si>
  <si>
    <t>Izdelava vodene vrtine fi 400 mm za podvrtanje potoka Koprivčev graben. Vgradnja jeklene zaščitne cevi fi 406,4 x 8 mm. V postavki zajeta nabava, dostava, izdelava vodene vrtine, prestavitev stroja, vgradnja jeklene zaščitne cevi, rezanje, varjenje in vgradnja vodovodne cevi DN 200. Vodovodna cev je zajeta v posebni postavki.</t>
  </si>
  <si>
    <t>Izdelava vodene vrtine fi 400 mm za podvrtanje potoka Dramlja. Vgradnja jeklene zaščitne cevi fi 406,4 x 8 mm. V postavki zajeta nabava, dostava, izdelava vodene vrtine, prestavitev stroja, vgradnja jeklene zaščitne cevi, rezanje, varjenje in vgradnja vodovodne cevi DN 200. Vodovodna cev je zajeta v posebni postavki.</t>
  </si>
  <si>
    <t>Izdelava vodene vrtine fi 400 mm pod cesto JP 528561 Sp. Podgorje - Pišece ter vgradnja jeklene zaščitne cevi JE DN 406,4 x 8 mm. V postavki zajeta nabava, dostava, izdelava vodene vrtine, prestavitev stroja, vgradnja jeklene zaščitne cevi, rezanje, varjenje in vgradnja vodovodne cevi DN 200. Vodovodna cev je zajeta v posebni postavki.</t>
  </si>
  <si>
    <t>Izdelava vodene vrtine fi 400 mm pod cesto LC 024591 Orehovec - Vitna vas in jarkom za odvodnjavanje ter vgradnja jeklene zaščitne cevi JE DN 406,4 x 8 mm. V postavki zajeta nabava, dostava, izdelava vodene vrtine, prestavitev stroja, vgradnja jeklene zaščitne cevi, rezanje, varjenje in vgradnja vodovodne cevi DN 200. Vodovodna cev je zajeta v posebni postavki.</t>
  </si>
  <si>
    <t>Uvlačenje (relining) nove PE oplaščene cevi PE100 d225 mm SDR 11 (pn 16 bar), v obstoječo cev PVC DN 160 mm (od točke V49 do V54 gradbene situacije), v skupni dolžini 74 m, vključno z dobavo in montažo vodovodne cevi,  s sočelnim varjenjem, rušenjem obstoječe PVC cevi, s pripravljalnimi in zaključnimi deli ter transporti.</t>
  </si>
  <si>
    <t>Izdelava betonskih sidrnih blokov iz betona C25/C30, komplet z opaženjem in sidranjem cevovoda (na lomih).</t>
  </si>
  <si>
    <t>Izvedba zaščite vodovodne cevi NL DN 200 pri prečkanju prometnic s prekopom in v primeru poteka trase v vozišču ceste; dobava in vgradnja zaščitne cevi rebrasti PP z obojko, trdnostnega razreda SN8, s pripadajočimi tesnilnimi manšetami in plastičnimi distančniki (zajeti v posebnih postavkah), z vsemi prenosi, pomožnimi deli in montažnim materialom. Prečkanje naj se izvede po navodilih pooblaščenega upravljavca voda oz. po detajlu zaščite vodovoda pri prečkanju prometnice.</t>
  </si>
  <si>
    <t>Dobava in montaža plastičnih distančnikov za zagotovitev pravilnega naleganja - razkoraka med duktilnim cevovodom in zaščitno cevjo pri prečkanjih prometnic in potokov.</t>
  </si>
  <si>
    <t xml:space="preserve">Plastični distančnik DN 400/200 </t>
  </si>
  <si>
    <t xml:space="preserve">Tesnilna manšeta DN 400/200 </t>
  </si>
  <si>
    <t>Dobava in montaža tesnilnih manšet za zatesnitev odprtine med vodovodno in zaščitno cevjo pri  prečkanju prometnic in potokov.</t>
  </si>
  <si>
    <t>Izvedba zaščite obstoječih komunalno - energetskih vodov (TK, el., ipd.) pri križanju s predvidenim vodovodom, v kompletu z dobavo in vgradnjo zaščitne cevi PE fi 110 mm (dolžina posamezne cevi 3 m), s pripadajočimi tesnilnimi manšetami, z vsemi prenosi, pomožnimi deli in montažnim materialom. Prečkanje naj se izvede po navodilih pooblaščenega upravljavca voda in projektnih pogojih.</t>
  </si>
  <si>
    <t>Kanalizacijska cev rebrasti PP z obojko DN 400-SN8.</t>
  </si>
  <si>
    <t>Izvedba zaščite vodovodne cevi NL DN 200 pri prečkanju manjših neimenovanih potokov, pritokov, melioracijskih jarkov ipd. s prekopom. Dobava in vgradnja zaščitne jeklene cevi fi 406,4 x 8 mm, za vgradnjo vodovodne cevi NL DN 200 (zajeta v posebni postavki), v kompletu z montažo pripadajočih tesnilnih manšet in plastičnih distančnikov (zajeti v posebnih postavkah), s sočelnim varjenjem, z vsemi prenosi in pomožnimi deli.</t>
  </si>
  <si>
    <t>Izvedba zaščite strug manjših neimenovanih potokov, pritokov, melioracijskih jarkov ipd., v primeru prekopa struge za izvedbo prečkanja potoka z vodovodno cevjo. 
Všteta je dobava kamna fi 20-30 cm in betona C 12/15, 
z izdelavo tlakovanja dna in brežin struge, izdelavo talnih pragov, z vsemi pomožnimi deli in tranporti. Prečkanje naj se izvede po detajlu zaščite vodovoda pri prečkanju potokov s prekopom.</t>
  </si>
  <si>
    <t>Izdelava vodovodnega AB jaška, notranjih (svetlih) dimenzij D x Š x V = 1,50 x 1,50 x 1,80 m, debelina 
sten in plošč 20 cm, iz betona C30/37, komplet z vsemi pomožnimi deli (opaž, armatura, podložni beton, poglobitev za črpanje, zatesnitev delovnih stikov in predorov cevi s tesnilnim trakom iz bentonita in 
kavčuka), izdelavo odprtine v krovni plošči 60 x 60 cm, nadvišanje krovne plošče za 30 cm za izdelavo vstopnega grla ter vgradnjo kompozitnega pokrova 80 x 80 cm. Vstopna lestev iz INOX-a je zajeta v posebni postavki. Gabarite jaška prilagoditi dejanskim terenskim razmeram ob gradnji.</t>
  </si>
  <si>
    <t>Izdelava vodovodnega AB jaška, notranjih (svetlih) dimenzij D x Š x V = 2,50 x 2,0 x 1,80 m, debelina 
sten in plošč 20 cm, iz betona C30/37, komplet z vsemi pomožnimi deli (opaž, armatura, podložni beton, poglobitev za črpanje, zatesnitev delovnih stikov in predorov cevi s tesnilnim trakom iz bentonita in 
kavčuka), izdelavo odprtine v krovni plošči 60 x 60 cm, nadvišanje krovne plošče za 30 cm za izdelavo vstopnega grla ter vgradnjo kompozitnega pokrova 80 x 80 cm. Vstopna lestev iz INOX-a je zajeta v posebni postavki. Gabarite jaška prilagoditi dejanskim terenskim razmeram ob gradnji.</t>
  </si>
  <si>
    <t>Diamantno kronsko vrtanje v armiran beton - skozi betonsko steno obstoječega vodovodnega jaška ali nadzemnega vodooskrbnega objekta; izdelava okrogle odprtine do fi 350 mm. Všteta je raba agregata.</t>
  </si>
  <si>
    <t>2.1.73</t>
  </si>
  <si>
    <t>Obročno tesnilo fi 250/150</t>
  </si>
  <si>
    <t>Obročno tesnilo fi 250/125</t>
  </si>
  <si>
    <t>Obročno tesnilo fi 250/100</t>
  </si>
  <si>
    <t>Dobava in polaganje zaščitne cevi 2 x PE d50 (dvojček), za naknadni uvlek telekomunikacijskega kablovoda. Všteto je vijuganje +3%.</t>
  </si>
  <si>
    <t>Jeklena cev fi 406,4 x 8 mm,</t>
  </si>
  <si>
    <t>PVC-UK DN 250 SN4</t>
  </si>
  <si>
    <t>1.1.47A</t>
  </si>
  <si>
    <t xml:space="preserve">Dobava in montaža kanalizacijskih cevi PVC-UK, v funkciji zaščitnih cevi pri prehodih vodovodnih cevi skozi AB cevi. V postavki všteto rezanje na mero, vgradnja, prenosi, montažni in tesnilni material. </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</si>
  <si>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LC 024591 - Orehovec - Vitna vas, v skupni dolžini cca 350 m.</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</si>
  <si>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JP 528561 Sp. Podgorje - Pišece, v skupni dolžini cca 160 m.</t>
  </si>
  <si>
    <t xml:space="preserve">Nabava in vgradnja vodovodne cevi iz polietilena visoke gostote PE100 d32 SDR 11 (za tlak pn=16 bar). V ceni postavke všteta nabava, transport, razrez, montaža, spojni in tesnitveni material. Dolžina cevi podlajšana za  3% zaradi vijugastega polaganja cevovoda, rezanja,...! </t>
  </si>
  <si>
    <t>Dobava in montaža po meri izdelanega prehodnega kosa FF DN 150/1000 mm, iz nerjavečega jekla INOX AISI 304, za prehod skozi AB steno črpališča, v sestavi:</t>
  </si>
  <si>
    <t>Dobava in montaža obročnega tesnila  za zatesnitev odprtine med prehodnim kosom (FF) in izvrtano odprtino v vodovodni AB jašek ali vodooskrbni objekt (ČR, VH ipd.).</t>
  </si>
  <si>
    <t>Lestev za vstop v podzemni vodovodni jašek. Narejena mora biti iz nerjavečega jekla, pravokotnega profila 
40x20 mm, z varnostnim izvlečnim vstopnim elementom;
- lestev iz nerjavečega jekla, material: 1.4301;
- nosilni profil: zaprto oblikovana cev, profil 40x20 mm;
- pohodne prečke: protizdrsno perforirani U profil 30x30 
  mm, razdalja med pohodnimi prečkami: 280 mm;
- svetla širina lestve/dolžina pohodne prečke: 400 mm,
  dolžina lestve se izmeri po izdelavi jaška; vključno s  
  stenskimi nosilci dolžine 150 mm (oddaljenost od  
  stene);
- lestev mora biti izdelana in testirana v skladu s EN   
  14396:2004
- izvlečni element iz nerjavečega jekla, material 1.4301,
  sestavljen iz pravokotne puše 50 x 50 mm, z
  vsaj tremi pritrditvenimi točkami in cevi fi. 44 mm, 
  dolžine 1,6 m z zaklepanjem v utor puše s spodnje 
  strani. Izvlečni element mora biti izdelan in testiran
  v skladu z DIN EN 19572:2008.</t>
  </si>
  <si>
    <t>Obroč 4'' HCI  (za namestitev v vodovodni jašek)</t>
  </si>
  <si>
    <t>Obroč 6'' HCI  (za namestitev v vodovodni jašek)</t>
  </si>
  <si>
    <t>Komplet nabava in postavitev označevalnih tablic cevovoda na bistvene točke cevovoda (blatniki, zračniki,…) po navodilu oz. zahtevi upravljalca vodovoda. Mesta postavitve se določijo s soglasjem posameznih lastnikov zemljišč. Število je ocenjeno.</t>
  </si>
  <si>
    <t>SPLOŠNI POGOJI ZA IZVAJANJE DEL</t>
  </si>
  <si>
    <t>-</t>
  </si>
  <si>
    <t>Vsa dela in kontrole je potrebno izvajati po projektu in v skladu z veljavnimi tehničnimi predpisi, normativi in standardi ob upoštevanju zahtev zakonodaje s področja varstva pri delu.</t>
  </si>
  <si>
    <t>Izvajalec mora ravnati z odpadki, ki nastanejo pri izvajanju del zaradi gradnje skladno z Uredbo o ravnanju z odpadki, ki nastanejo pri gradbenih delih (Uradni list RS, št. 34/08).</t>
  </si>
  <si>
    <t>Za vsa dela za katere niso podane posebne zahteve, smiselno upoštevati veljavne TSC ter Splošne in posebne tehnične pogoje (Skupnost za ceste, Ljubljana 1989).</t>
  </si>
  <si>
    <t>Nepredvidena dela, ki lahko nastanejo pri izvedbi gradbenih del zaradi sprememb pri izvedbi in ki niso bile predvidene ( znane) v času projektiranja, ter prilagoditve glede na obstoječe stanje na objektu, se obračunajo na podlagi posredovane ponudbe za spremenjeno delo, z upoštevanjem kalkulativnih elementov osnovne ponudbe, potrjeno s strani pooblaščenega predstavnika investitorja!</t>
  </si>
  <si>
    <t>Vsa morebiti potrebna odstopanja od projekta se izvajajo po predhodni konsultaciji s projektantom in vodjo projekta ter po potrditvi s strani investitorja in nadzora.</t>
  </si>
  <si>
    <t>Za izbrane materiale in gradbene proizvode mora izvajalec pred vgradnjo na objektu zagotoviti ustrezna dokazila o preizkušanji in ustreznosti skladno s pripadajočimi standardi. Na zahtevo investitorja mora izvajalec predvsem za vidne dele ali elemente objekta zagotoviti vzorce oz. paleto materialov.</t>
  </si>
  <si>
    <t xml:space="preserve">- </t>
  </si>
  <si>
    <t>Potrjene spremembe je potrebno za potrebe PID sproti vpisovati v GD in GK ter risbe načrta.</t>
  </si>
  <si>
    <t>V enotnih cenah za izvedbo zapor oz. začasne prometne ureditve morajo biti zajeti tudi stroški izdelave elaborata za zaporo, pridobitve dovoljenja ter postavljanja, vzdrževanja in odstranitve začasne prometne signalizacije.</t>
  </si>
  <si>
    <t>V enotnih cenah morajo biti zajete vse nabave, dobave, deponiranja in manipulacijo na gradbišču ter vsi ostali stroški po SPT (tč. 4.3.2) in PTP (Skupnost za ceste) vključno s pripravo dostopa, deponij ter varovanjem gradbene jame in upoštevanjem dodatnih opomb k posameznim postavkam.</t>
  </si>
  <si>
    <t>Stroški izkopov in rušenja obstoječih objektov (asfalt, robniki, kanalizacija, jaški, ograje ipd.) morajo vključevati nakladanje na prevozno sredstvo, odvoz in stroški odlaganja na deponijo pa so zajeti v ločenih pripadajočih postavkah! Dodatni stroški se ne priznavajo!</t>
  </si>
  <si>
    <t>V ceno vgradnje materialov in izvedbe del vključiti stroške notranje kontrole in izdelave končnega poročila (skladno s TSC, STP in PTP) ter na zahtevo nadzora tudi zunanje kontrole!</t>
  </si>
  <si>
    <t>Vse stroške povezane z nepravilno vgrajenim ali nekvalitetnim materialom krije izvajalec!</t>
  </si>
  <si>
    <t>V popisu za cesto je v območju zamenjave vezanih bitumenskih plasti zajeta zamenjava asfaltnih plasti v celoti, izravnave zaradi nadvišanja pa se izvedejo  z bitudrobirjem. Spodnje nevezane plasti tampona/grede se predvidoma ohranijo. O potrebni zamenjavi nevezanih plasti odloči nadzornik po predhodni presoji in ugotovitvah geomehanskega nadzora!</t>
  </si>
  <si>
    <t>Za izvedbo zasipa vodohrana ter vgradnjo posteljice (kamnite grede) pod hodnikom za pešce je predvidena uporaba kamnitega drobljenca in prodca iz izkopa nevezanih plasti  obstoječevoziščne konstrukcije v ocenjeni količini uporabnosti 60%. Delež dejanske uporabnosti določi nadzornik na podlagi presoje geomehanskega nadzora pri čemer se količine dovedene kamnite grede ter količine odpadne mešanice kamnitega materiala obračunajo po dejanskih količnah!</t>
  </si>
  <si>
    <t>Organizacija gradbišča ter postavitev in odstranitev gradbiščnih objektov se upoštevajo v primeru samostojne faze izgradnje vodohrana s parkirno nišo. V kolikor se bo gradnja objekta in zunanje ureditve vodohrana izvaja sočasno z izgradnjo vodovoda se postavke lahko unificirajo.</t>
  </si>
  <si>
    <t>OPOMBA: Predmet tega popisa so gradbeno-zemeljska dela za izvedbo zunanje ureditve vodohrana vključno z zemeljskimi deli za izkop/zasip gradbene jame vodohrana in zaledja zidu. Popisi gradbenih in ostalih del za izvedbo podpornega zidu in objekta vodohrana so sestavni del vodilnega načrta 2/1!</t>
  </si>
  <si>
    <t>Zap. št.</t>
  </si>
  <si>
    <t>Šifra TSC</t>
  </si>
  <si>
    <t>OPIS</t>
  </si>
  <si>
    <t>EM</t>
  </si>
  <si>
    <t>KOLIČINA</t>
  </si>
  <si>
    <t>CENA
[EUR/EM]</t>
  </si>
  <si>
    <t>VREDNOST
[EUR]</t>
  </si>
  <si>
    <t>PREDDELA</t>
  </si>
  <si>
    <t>1.1  GEODETSKA DELA</t>
  </si>
  <si>
    <t>11 121</t>
  </si>
  <si>
    <t>Obnova in zavarovanje zakoličbe osi trase ostale javne ceste v ravninskem terenu</t>
  </si>
  <si>
    <t xml:space="preserve">km  </t>
  </si>
  <si>
    <t>11 221</t>
  </si>
  <si>
    <t>Postavitev in zavarovanje prečnega profila ostale javne ceste v ravninskem terenu
* zakoličenje profilov dvostransko s količki 4x4x30cm</t>
  </si>
  <si>
    <t>11 313</t>
  </si>
  <si>
    <t>Zakoličenje ter dajanje in preverjanje višin in smeri zakoličbenih točk</t>
  </si>
  <si>
    <t>1.2   ČIŠČENJE TERENA</t>
  </si>
  <si>
    <t>1.2.1  ODSTRANITEV GRMOVJA, DREVES, VEJ IN PANJEV</t>
  </si>
  <si>
    <t>12 132</t>
  </si>
  <si>
    <t>Odstranitev grmovja in dreves z debli premera do 10 cm ter vej na redko porasli površini - strojno
*ocena</t>
  </si>
  <si>
    <t xml:space="preserve">m2  </t>
  </si>
  <si>
    <t>12 151</t>
  </si>
  <si>
    <t>Posek in odstranitev drevesa z deblom premera 11 do 30 cm ter odstranitev vej</t>
  </si>
  <si>
    <t>12 161</t>
  </si>
  <si>
    <t>Odstranitev panja s premerom 11 do 30 cm z odvozom na deponijo na razdaljo do 100 m</t>
  </si>
  <si>
    <t>1.2.4 PORUŠITEV IN ODSTRANITEV PROMETNE SIGNALIZACIJE IN OPREME</t>
  </si>
  <si>
    <t>12 291</t>
  </si>
  <si>
    <t>Porušitev in odstranitev ograje iz žične mreže
* obstoječa panelna ograja ob vrtini</t>
  </si>
  <si>
    <t xml:space="preserve">1.2.3 PORUŠITEV IN ODSTRANITEV VOZIŠČNIH KONSTRUKCIJ </t>
  </si>
  <si>
    <t>12 322</t>
  </si>
  <si>
    <t>Porušitev in odstranitev asfaltne plasti v debelini 6 do 10 cm.</t>
  </si>
  <si>
    <t>12 371</t>
  </si>
  <si>
    <t>Rezkanje in odvoz asfaltne krovne plasti v debelini do 3 cm
* robovi navezave na obstoječe vozišče širine 0.5m</t>
  </si>
  <si>
    <t>12 382</t>
  </si>
  <si>
    <t>Rezanje asfaltne plasti s talno diamantno žago, debele 6 do 10 cm</t>
  </si>
  <si>
    <t>1.3   OSTALA PREDDELA</t>
  </si>
  <si>
    <t>1.3.1 OMEJITEV PROMETA</t>
  </si>
  <si>
    <t>13 141</t>
  </si>
  <si>
    <t>Ureditev in preusmeritev prometa po enem voznem pasu s semaforji ter pripadajočo horizontalno in vertikalno signalizacijo po revidiranem in potrjenem načrtu prometne ureditve
* ocena</t>
  </si>
  <si>
    <t>dan</t>
  </si>
  <si>
    <t>13 111</t>
  </si>
  <si>
    <t>Zavarovanje gradbišča v času gradnje s popolno zaporo in ureditvijo obvozov.
* ocena</t>
  </si>
  <si>
    <t>1.3.2 PRIPRAVLJALNA DELA PRI OBJEKTIH</t>
  </si>
  <si>
    <t>13 241</t>
  </si>
  <si>
    <t>Zavarovanje gradbene jame v času gradnje z zagatnicami 
* varovanje izkopa za objekt VH izvajati po potrebi in v skladu z navodili geomehanskega nadzora ter predstavnika upravljalca državne ceste</t>
  </si>
  <si>
    <t>13 311</t>
  </si>
  <si>
    <t>Črpanje vode za zavarovanje gradbene jame, do 5 l/s
* padavisnka voda</t>
  </si>
  <si>
    <t>ura</t>
  </si>
  <si>
    <t>Organizacija gradbišča – postavitev začasnih objektov</t>
  </si>
  <si>
    <t>13 312</t>
  </si>
  <si>
    <t>Organizacija gradbišča – odstranitev začasnih objektov</t>
  </si>
  <si>
    <t>00 000</t>
  </si>
  <si>
    <t>1</t>
  </si>
  <si>
    <t>PREDDELA SKUPAJ:</t>
  </si>
  <si>
    <t>ZEMELJSKA DELA IN TEMELJENJE</t>
  </si>
  <si>
    <t>2.1   IZKOPI</t>
  </si>
  <si>
    <t>21 114</t>
  </si>
  <si>
    <t>Površinski izkop plodne zemljine – 1. kategorije – strojno z nakladanjem
* izkop humusa v območju ureditve ceste do podpornega zidu</t>
  </si>
  <si>
    <t xml:space="preserve">m3  </t>
  </si>
  <si>
    <t>21 224</t>
  </si>
  <si>
    <t>Široki izkop vezljive zemljine – 3. kategorije – strojno z nakladanjem
* območje vkopne brežine do zidu</t>
  </si>
  <si>
    <t>21 234</t>
  </si>
  <si>
    <t>Široki izkop zrnate kamnine – 3. kategorije – strojno z nakladanjem
* Izkop v območju rekonstrukcije vozišča in bankinami.</t>
  </si>
  <si>
    <t>21 444</t>
  </si>
  <si>
    <t>Izkop vezljive zemljine/zrnate kamnine – 3. kategorije za gradbene jame za objekte, globine nad 4,0 m – strojno, planiranje dna ročno
* izkop gradbene jame za objekt VH do globine 7,50m na vkopni strani ter do 5m proti državni cesti. Izkop izvajati z vsemi potrebnimi ukrepi skladno s predpisi iz varstva pri delu ter navodili in pogoji podanimi s strani geomehanika in nadzora!</t>
  </si>
  <si>
    <t>21 434</t>
  </si>
  <si>
    <t>Izkop vezljive zemljine/zrnate kamnine – 3. kategorije za gradbene jame za objekte, globine 2,1do 4,0 m – strojno, planiranje dna ročno
* dodatni izkop izven gradbene jame VH za podporni zid do globine 4,00m na vkopni strani ter do 1.5m proti državni cesti. Izkop izvajati z vsemi potrebnimi ukrepi skladno s predpisi iz varstva pri delu ter navodili in pogoji podanimi s strani geomehanika in nadzora!</t>
  </si>
  <si>
    <t>21 313</t>
  </si>
  <si>
    <t>Izkop vezljive zemljine/zrnate kamnine – 3. kategorije za temelje, kanalske rove, prepuste, jaške in drenaže, širine do 1,0 m in globine do 1,0 m – ročno, planiranje dna ročno
* izkop za temelje prometnih znakov</t>
  </si>
  <si>
    <t>21 993</t>
  </si>
  <si>
    <t>Doplačilo za ročni izkop vezljive zemljine – 3. kategorije 
* izkop za temelje prometnih znakov 0.13m3/kos</t>
  </si>
  <si>
    <t>2.2   PLANUM TEMELJNIH TAL</t>
  </si>
  <si>
    <t>22 112</t>
  </si>
  <si>
    <t>Ureditev planuma temeljnih tal vezljive zemljine – 3. kategorije
* Planum izkopa v območju razširitev/ novogradnje ceste, niše in hodnika za pešce</t>
  </si>
  <si>
    <t>Ureditev planuma temeljnih tal vezljive zemljine – 3. kategorije
* Planum izkopa pod temeljno ploščo objekta VH</t>
  </si>
  <si>
    <t>Ureditev planuma temeljnih tal vezljive zemljine – 3. kategorije
* Planiranje nasipnih in vkopnih brežin v območju razširitev/ novogradnje ceste, niše in hodnika za pešce</t>
  </si>
  <si>
    <t>22 114</t>
  </si>
  <si>
    <t>Ureditev planuma temeljnih tal zrnate kamnine – 3. kategorije
* Planum obstoječe nevezane zmesi prodca/drobljenca po odstranitvi asfaltnih plasti v območju sanacije vozišča.</t>
  </si>
  <si>
    <t>2.4   LOČILNE, DRENAŽNE IN FILTRSKE PLASTI TER DELOVNI PLATO</t>
  </si>
  <si>
    <t>24 116</t>
  </si>
  <si>
    <t>Izdelava drenažne plasti iz kamnitega materiala v debelini nad 40 cm
*  zasip drenaž po obodu objekta VH obvite v drenažni geotekstil</t>
  </si>
  <si>
    <t>2.4   NASIPI, ZASIPI, KLINI, POSTELJICA IN GLINASTI NABOJ</t>
  </si>
  <si>
    <t>24 195</t>
  </si>
  <si>
    <t>Izdelava blazine pod temeljem objekta iz prodca v debelini nad 30 cm
*  prodna blazina pod temeljno ploščo objekta VH</t>
  </si>
  <si>
    <t>24 325</t>
  </si>
  <si>
    <t>Izdelava klina iz zrnate kamnine – 3. kategorije z dobavo iz kamnoloma
* zasip klina med objektom in parkirno nišo - kamniti material - GW-GM 0/64mm do 0/100mm</t>
  </si>
  <si>
    <t>Izdelava klina iz zrnate kamnine – 3. kategorije z dobavo iz kamnoloma
* zasip klina med zidom in hodnikom za pešce - kamniti material - GW-GM 0/64mm do 0/100mm</t>
  </si>
  <si>
    <t>24 441</t>
  </si>
  <si>
    <t>Vgraditev posteljice v debelini plasti do 40 cm iz zrnate kamnine – 3. kategorije.
* kamnita greda GW-GM 0/64mm do 0/100mm pod cesto, nišo in hodnikom za pešce</t>
  </si>
  <si>
    <t>Zasip z vezljivo zemljino – 3. kategorije - strojno
* zasip ob objektu z materialom iz izkopa - kamniti material porušebnega vozišča in izkopan meljast pesek v razmerju 60:40 z utrjevanjem v plasteh po 30cm</t>
  </si>
  <si>
    <t>Zasip z vezljivo zemljino – 3. kategorije - strojno
* zasip nad objektom s presejanim materialom iz izkopa - meljast pesek brez gruščnatih kosov nad 64mm z utrjevanjem s statičnimi valjarji v plasteh po 30cm</t>
  </si>
  <si>
    <t>24 612</t>
  </si>
  <si>
    <t>Ureditev planuma nasipa, zasipa, klina ali posteljice iz zrnate kamnine – 3. kategorije
* planum kamnite grede pod cesto, nišo in hodnikom za pešce</t>
  </si>
  <si>
    <t>m 2</t>
  </si>
  <si>
    <t>22 612</t>
  </si>
  <si>
    <t>Ureditev planuma nasipa, zasipa, klina ali posteljice iz zrnate kamnine – 3. kategorije
* Planum kamnite blazine pod temeljno ploščo objekta VH</t>
  </si>
  <si>
    <t>2.5   BREŽINE IN ZELENICE</t>
  </si>
  <si>
    <t>25 122</t>
  </si>
  <si>
    <t>Humuziranje brežine z valjanjem, v debelini do 15 cm - strojno (humusni material od izkopa)
* nadkritje nad vodohranom in zasipa za zidom</t>
  </si>
  <si>
    <t xml:space="preserve">m2 </t>
  </si>
  <si>
    <t>Humuziranje brežine z valjanjem, v debelini do 15 cm - strojno (humusni material od izkopa)
* brežine in berme ob cesti</t>
  </si>
  <si>
    <t>25 151</t>
  </si>
  <si>
    <t>Doplačilo za zatravitev s semenom</t>
  </si>
  <si>
    <t>2.9  PREVOZI, RAZPROSTIRANJE IN UREDITEV DEPONIJ MATERIALA</t>
  </si>
  <si>
    <t>29 111</t>
  </si>
  <si>
    <t>Prevoz materiala na razdaljo nad 200 do 500 m
* prevoz plodne zemljine in kamnitega materiala na začasno deponijo na gradbišču (1.8 t/m3)</t>
  </si>
  <si>
    <t>t</t>
  </si>
  <si>
    <t>29 121</t>
  </si>
  <si>
    <t>Prevoz materiala na razdaljo nad 10 do 15 km
* odpadni asfalt (2,0 t/m3) in odpadna zemljina (1,8 t/m3)</t>
  </si>
  <si>
    <t>29 141</t>
  </si>
  <si>
    <t>Ureditev deponije zemljine
* nasip do višine 1.5m; plodna zemljina-humus iz izkopa za humusiranje</t>
  </si>
  <si>
    <t>29 142</t>
  </si>
  <si>
    <t>Ureditev deponije kamnine
* nasip višine do 1,5m; kamniti material iz izkopa pod voziščem in bankino za vgradnjo v zasip vodohrana</t>
  </si>
  <si>
    <t>29 152</t>
  </si>
  <si>
    <t>Odlaganje odpadne zmesi zemljine in kamnine
* izkopana zemljina za objekt, cesto in zid ter višek izkopa humusa, izkop zemljine za kanale
* predaja zbiralcu vključno s taksami</t>
  </si>
  <si>
    <t>29 153</t>
  </si>
  <si>
    <t>Odlaganje odpadnega asfalta na komunalno deponijo 
* predaja predelovalcu, vključno s taksami</t>
  </si>
  <si>
    <t>ZEMELJSKA DELA IN TEMELJENJE SKUPAJ:</t>
  </si>
  <si>
    <t>VOZIŠČNE KONSTRUKCIJE</t>
  </si>
  <si>
    <t>3.1   NOSILNE PLASTI</t>
  </si>
  <si>
    <t>3.1.1   NEVEZANE NOSILNE PLASTI</t>
  </si>
  <si>
    <t>31 131</t>
  </si>
  <si>
    <t>Izdelava nevezane nosilne plasti enakomerno zrnatega drobljenca iz kamnine v debelini do 20 cm
* drobljenec GW-GM 0/32mm pod voziščem, parkirno nišo in hodnikom za pešce</t>
  </si>
  <si>
    <t>23 312</t>
  </si>
  <si>
    <t>Dobava in vgraditev geotekstilije za ločilno plast (po načrtu), natezna trdnost nad 12 do 14 kN/m2
* Ocena 20% celotne površine; vgradnja po potrebi/presoji geomehanika na planum temeljnih tal pred vgradnjo kamnite grede (vključno z vihanjem robov)</t>
  </si>
  <si>
    <t>3.1.3  ASFALTNE NOSILNE PLASTI</t>
  </si>
  <si>
    <t>31 453</t>
  </si>
  <si>
    <t xml:space="preserve"> Izdelava nosilne plasti bituminizirane zmesi AC 16 base B 50/70 A4 v debelini 6 cm</t>
  </si>
  <si>
    <t>31 814</t>
  </si>
  <si>
    <t xml:space="preserve"> Izdelava obrabnonosilne plasti bituminizirane zmesi AC 16 surf B 70/100 A4 Z2 v debelini 7 cm
* obnova cestnih priključkov</t>
  </si>
  <si>
    <t>31 475</t>
  </si>
  <si>
    <t>Izravnava asfaltne podlage z bituminizirano zmesjo AC 16 base B 50/70 A2
* izravnava sklonov od 3,5 do 8cm (2.5 t/m3) na območju zamenjave vezanih plasti</t>
  </si>
  <si>
    <t>3.2   OBRABNE IN ZAPORNE PLASTI</t>
  </si>
  <si>
    <t>3.2.2   ASFALTNE OBRABNE IN ZAPORNE PLASTI  BITUMENSKI BETONI</t>
  </si>
  <si>
    <t>59 831</t>
  </si>
  <si>
    <t>Zatesnitev mejnih površin – stikov, širokih do 20 mm in globokih do 4 cm, s predhodnim premazom bližnjih površin in zapolnitvijo z bitumensko zmesjo za tesnjenje stikov
* navezava na obstoječe vozišče ceste R3-677 in obstoječ priključek</t>
  </si>
  <si>
    <t>35 571</t>
  </si>
  <si>
    <t>Pobrizg podlage s cestogradbenim bitumnom B v količini 0,7 kg/m2
* pred vgradnjo vezane nosilne plasti.</t>
  </si>
  <si>
    <t>32 247</t>
  </si>
  <si>
    <t>Izdelava  obrabne  in  zaporne  plasti  bituminizirane zmesi  AC  8  surf  B  70/100  A4  v debelini 3 cm
* vozišče</t>
  </si>
  <si>
    <t>32 256</t>
  </si>
  <si>
    <t>Izdelava obrabne in zaporne plasti bituminizirane zmesi AC 8 surf, vezivo B 70/100, razred bituminizirane zmesi A5, v debelini 5 cm
* površine za pešce in kolesarje</t>
  </si>
  <si>
    <t>3.5  ROBNIKI</t>
  </si>
  <si>
    <t xml:space="preserve"> 00 000</t>
  </si>
  <si>
    <t>Dobava in vgraditev predfabriciranega dvignjenega robnika iz cementnega betona  s prerezom 15/25 cm vključno s temeljem iz cementnega betona C16/20</t>
  </si>
  <si>
    <t>Dobava in vgraditev predfabriciranega pogreznjenega vrtnega robnika iz cementnega betona  s prerezom 5/20 cm vključno s temeljem iz cementnega betona C16/20</t>
  </si>
  <si>
    <t>3.6   BANKINE</t>
  </si>
  <si>
    <t>36 131</t>
  </si>
  <si>
    <t>Izdelava bankine iz drobljenca, široke do 0,50 m</t>
  </si>
  <si>
    <t>36 132</t>
  </si>
  <si>
    <t>Izdelava bankine iz drobljenca, široke 0,51 do 0,75 m</t>
  </si>
  <si>
    <t>3</t>
  </si>
  <si>
    <t>VOZIŠČNE KONSTRUKCIJE SKUPAJ:</t>
  </si>
  <si>
    <t>ODVODNJAVANJE</t>
  </si>
  <si>
    <t>11 131</t>
  </si>
  <si>
    <t>Obnova in zavarovanje zakoličbe trase komunalnih vodov v ravninskem terenu</t>
  </si>
  <si>
    <t>11 231</t>
  </si>
  <si>
    <t>Postavitev in zavarovanje prečnega profila za komunalne vode v ravninskem terenu</t>
  </si>
  <si>
    <t>21 324</t>
  </si>
  <si>
    <t>Izkop zrnate kamnine – 3. kategorije za temelje, kanalske rove, prepuste, jaške in drenaže, širine do 1,0 m in globine 1,1 do 2,0 m – strojno, planiranje dna ročno
* izkop v predhodno utrjeni kamniti gredi</t>
  </si>
  <si>
    <t>Izkop vezljive zemljine – 3. kategorije za temelje, kanalske rove, prepuste, jaške in drenaže, širine do 1,0 m in globine 1,1 do 2,0 m – strojno, planiranje dna ročno
* izkop v vezljivi zemljini (meljast grušč) pod planumom tem. tal vozišča</t>
  </si>
  <si>
    <t>21 334</t>
  </si>
  <si>
    <t>Izkop vezljive zemljine/zrnate kamnine – 3. kategorije za temelje, kanalske rove, prepuste, jaške in drenaže, širine do 1,0 m in globine 2,1 do 4,0 m – strojno, planiranje dna ročno
* izkop v vezljivi zemljini (meljast grušč) pod planumom tem. tal vozišča</t>
  </si>
  <si>
    <t>2.4   NASIPI, ZASIPI</t>
  </si>
  <si>
    <t>24 218</t>
  </si>
  <si>
    <t>Zasip z zrnato kamnino – 3. kategorije z dobavo iz kamnoloma
* obsip cevi v coni cevovoda do 30 cm nad temenom s peskom 4/8mm z ročnim utrjevanjem</t>
  </si>
  <si>
    <t xml:space="preserve">m3 </t>
  </si>
  <si>
    <t>24 214</t>
  </si>
  <si>
    <t xml:space="preserve">Zasip z zrnato kamnino – 3. kategorije - strojno
* zasip preostalega dela jarka s kamnitim materialom iz izkopa s strojnim utrjevanjem v plasteh po 30 cm </t>
  </si>
  <si>
    <t>24 212</t>
  </si>
  <si>
    <t>Zasip z vezljivo zemljino – 3. kategorije - strojno
* zasipanje jarkov z materialom iz izkopa in strojnim utrjevanjem v plasteh po 30 cm</t>
  </si>
  <si>
    <t xml:space="preserve">Zasip z zrnato kamnino – 3. kategorije z dobavo iz kamnoloma
* zasip jarka s kamnitim materialom pod voziščem z utrjevanjem v plasteh po 30 cm </t>
  </si>
  <si>
    <t>4.1   POVRŠINSKO ODVODNJAVANJE</t>
  </si>
  <si>
    <t xml:space="preserve"> 41 242</t>
  </si>
  <si>
    <r>
      <t xml:space="preserve">Utrditev jarka s kanaletami na preklop iz cementnega betona, dolžine 110 cm in notranje širine dna kanalete 40 cm, na podložni plasti iz zmesi zrn drobljenca, debeli 15 cm.
* </t>
    </r>
    <r>
      <rPr>
        <sz val="10"/>
        <rFont val="Calibri"/>
        <family val="2"/>
        <charset val="238"/>
        <scheme val="minor"/>
      </rPr>
      <t>koritnica za zajem zaledne vode.</t>
    </r>
  </si>
  <si>
    <t>41 431</t>
  </si>
  <si>
    <t>Zavarovanje dna kadunjastega jarka s plastjo bitumenskega betona, debelo 3 cm, in plastjo bituminiziranega drobljenca, debelo 5 cm, širokega 50 cm
* asfaltna mulda 50cm</t>
  </si>
  <si>
    <t>4.2   GLOBINSKO ODVODNJAVANJE - DRENAŽE</t>
  </si>
  <si>
    <t>42 162</t>
  </si>
  <si>
    <t>Izdelava vzdolžne in prečne drenaže, globoke do 1,0 m, na podložni plasti iz cementnega betona, s trdimi plastičnimi cevmi premera 10 cm.
* Drenažne rebraste cevi ob temelju objekta iz  HDPE R D DN 110 120°, vključno s podložno plastjo iz cementnega betona C 12/15.</t>
  </si>
  <si>
    <t xml:space="preserve">m1 </t>
  </si>
  <si>
    <t>42 164</t>
  </si>
  <si>
    <t>Izdelava vzdolžne in prečne drenaže, globoke do 1,0 m, na podložni plasti iz cementnega betona, s trdimi plastičnimi cevmi premera 20 cm
* Drenažno kanalizacijske rebraste cevi HDPE R DK DN 200 120°, vključno s podložno plastjo iz cementnega betona C 12/15.</t>
  </si>
  <si>
    <t>42 312</t>
  </si>
  <si>
    <t>Zasip cevne drenaže z zmesjo kamnitih zrn, obvito z geosintetikom, z 0,21 do 0,4 m3/m1, po načrtu</t>
  </si>
  <si>
    <t xml:space="preserve">  42 312</t>
  </si>
  <si>
    <t>Zasip jarka cevne drenaže z zmesjo kamnitih zrn</t>
  </si>
  <si>
    <t>4.3   GLOBINSKO ODVODNJAVANJE - KANALIZACIJA</t>
  </si>
  <si>
    <t>43 191</t>
  </si>
  <si>
    <t>Izdelava kanalizacije iz cevi iz polietilena, vključno s podložno plastjo iz cementnega betona, premera 15 cm, v globini do 1,0 m
* HDPE DN150 pod voziščem</t>
  </si>
  <si>
    <t>43 192</t>
  </si>
  <si>
    <t>Izdelava kanalizacije iz cevi iz polietilena, vključno s podložno plastjo iz cementnega betona, premera 20 cm, v globini do 1,0 m
* HDPE DN200 za navezavo jaška koritnice</t>
  </si>
  <si>
    <t>43 193</t>
  </si>
  <si>
    <t>Izdelava kanalizacije iz cevi iz polietilena, vključno s podložno plastjo iz cementnega betona, premera 25 cm, v globini do 1,0 m
* HDPE DN250 pod voziščem</t>
  </si>
  <si>
    <t>43 291</t>
  </si>
  <si>
    <t>Obbetoniranje cevi za kanalizacijo s cementnim betonom C 16/20, po detajlu iz načrta, premera 15 cm
* beton 0,09m3/m1
* po potrebi na križanjih z ostalo infrastrukturo</t>
  </si>
  <si>
    <t>43 292</t>
  </si>
  <si>
    <t>Obbetoniranje cevi za kanalizacijo s cementnim betonom C 16/20, po detajlu iz načrta, premera 20 cm
* betona 0,12m3/m1
* po potrebi na križanjih z ostalo infrastrukturo</t>
  </si>
  <si>
    <t>43 511</t>
  </si>
  <si>
    <t>Doplačilo za izdelavo kanalizacije v globini 1,1 do 2 m s cevmi premera do 30 cm.</t>
  </si>
  <si>
    <t>43 521</t>
  </si>
  <si>
    <t>Doplačilo za izdelavo kanalizacije v globini 2,1 do 4 m s cevmi premera do 30 cm</t>
  </si>
  <si>
    <t>43 831</t>
  </si>
  <si>
    <t>Preskus tesnosti cevi premera do 20 cm
* preizkus skladno s SIST EN 1610, vključno z izdelavo poročila in dokazila</t>
  </si>
  <si>
    <t>4.4   JAŠKI</t>
  </si>
  <si>
    <t>44 322</t>
  </si>
  <si>
    <t>Izdelava jaška iz polietilena, krožnega prereza s premerom 40 cm, globokega 1,0 do 1,5 m
* vtočni jašek z rešetko</t>
  </si>
  <si>
    <t>44 343</t>
  </si>
  <si>
    <t xml:space="preserve">Izdelava jaška iz polietilena, krožnega prereza s premerom 60 cm, globokega 2,0 do 2,5 m
* cestni drenažni jašek </t>
  </si>
  <si>
    <t>44 344</t>
  </si>
  <si>
    <t>Izdelava jaška iz polietilena, krožnega prereza s premerom 60 cm, globokega nad 2,5 m
* drenažni jašek ob objektu</t>
  </si>
  <si>
    <t>44 364</t>
  </si>
  <si>
    <t>Izdelava jaška iz polietilena, krožnega prereza s premerom 80 cm, globokega 2,0 do 2,5 m</t>
  </si>
  <si>
    <t>44 165</t>
  </si>
  <si>
    <t>Izdelava jaška iz cementnega betona, krožnega prereza s premerom 80 cm, globokega nad 2,5 m
* kaskadni revizijsko-vtočni jašek koritnice</t>
  </si>
  <si>
    <t xml:space="preserve">  00 000</t>
  </si>
  <si>
    <t>Izdelava in oblikovanje mulde v dnu jaška  iz cementnega betona C 16/20 z vtisnjenjem kamnitih blokov premera 10-20 cm in izvedbo nasute obloge iz kamnov premera 20-30cm.
* utrditev dna kaskadnega jaška</t>
  </si>
  <si>
    <t>Izdelava ravnega izreza v steni jaška za bočni vtok (iz trapeznega jarka).</t>
  </si>
  <si>
    <t>44 854</t>
  </si>
  <si>
    <t>Dobava in vgraditev rešetke iz duktilne litine z nosilnostjo 400 kN, s prerezom 400/400 mm
* robnična rešetka</t>
  </si>
  <si>
    <t>44 859</t>
  </si>
  <si>
    <t>Dobava in vgraditev rešetke iz duktilne litine z nosilnostjo 400 kN, s prerezom 500/300 mm
* robnična rešetka</t>
  </si>
  <si>
    <t>44 961</t>
  </si>
  <si>
    <t>Dobava in vgraditev pokrova iz duktilne litine z nosilnostjo 250 kN, krožnega prereza s premerom 500 mm</t>
  </si>
  <si>
    <t>44 972</t>
  </si>
  <si>
    <t>Dobava in vgraditev pokrova iz duktilne litine z nosilnostjo 400 kN, krožnega prereza s premerom 600 mm</t>
  </si>
  <si>
    <t>5</t>
  </si>
  <si>
    <t>ODVODNJAVANJE SKUPAJ:</t>
  </si>
  <si>
    <t>GRADBENA IN OBRTNIŠKA DELA</t>
  </si>
  <si>
    <t>5.8  KLJUČAVNIČARSKA DELA</t>
  </si>
  <si>
    <t>Dobava in montaža panelne ograje, skupaj z izdelavo temeljev in PVC stebrički, skupaj z vsemi pom. deli, prenosi in materiali
* višina ograje H=1,5 m</t>
  </si>
  <si>
    <t>Dobava in montaža panelne ograje na krono podpornega zidu z vrtanjem lukenj in vgradnjo sidrnih vijakov ter podnožne plošče, PVC stebrički, skupaj z vsemi pom. deli, prenosi in materiali 
* višina ograje H=1,5 m</t>
  </si>
  <si>
    <t>Dobava in montaža vrat v panelni ograji, skupaj z nosilnim okvirjem, izdelavo temeljev in vgradnjo zaključnih PVC stebrov ter vsemi pom. deli, prenosi in materiali 
* širina vrat 2,5m; višina vrat H=1,5 m</t>
  </si>
  <si>
    <t>GRADBENA IN OBRTNIŠKA DELA SKUPAJ:</t>
  </si>
  <si>
    <t>OPREMA CEST</t>
  </si>
  <si>
    <t>6.1   POKONČNA OPREMA CEST</t>
  </si>
  <si>
    <t>61 122</t>
  </si>
  <si>
    <t>Izdelava temelja iz cementnega betona C 12/15, globine 80 cm, premera 30 cm</t>
  </si>
  <si>
    <t>61 217</t>
  </si>
  <si>
    <t>Dobava in vgraditev stebrička za prometni znak iz vroče cinkane jeklene cevi s premerom 64 mm, dolge 3500 mm</t>
  </si>
  <si>
    <t>61 712</t>
  </si>
  <si>
    <t>Dobava in pritrditev prometnega znaka, podloga iz vroče cinkane jeklene pločevine, znak z belo barvo-folijo RA2 vrste, velikost od 0,11 do 0,20 m2
* okrogli znak fi 60cm</t>
  </si>
  <si>
    <t>61 711</t>
  </si>
  <si>
    <t>Dobava in pritrditev prometnega znaka, podloga iz vroče cinkane jeklene pločevine, znak z belo barvo-folijo RA2 vrste, velikost 0,10 m2
* pravokotni znak 60x30cm</t>
  </si>
  <si>
    <t>6.2.1  OZNAČBE NA VOZIŠČU</t>
  </si>
  <si>
    <t>62 112</t>
  </si>
  <si>
    <t>Izdelava tankoslojne vzdolžne označbe na vozišču z enokosponentno belo barvo, vključno 250 g/m2 posipa z drobci / kroglicami stekla, strojno, debelina plasti suhe snovi 200 µm, širina črte 12 cm
* ločilna prekinjena črta 5/5/5m</t>
  </si>
  <si>
    <t>Izdelava tankoslojne vzdolžne označbe na vozišču z enokosponentno belo barvo, vključno 250 g/m2 posipa z drobci / kroglicami stekla, strojno, debelina plasti suhe snovi 200 µm, širina črte 12 cm
* robna prekinjena črta 1/1/1m</t>
  </si>
  <si>
    <t>62 252</t>
  </si>
  <si>
    <t>Doplačilo za izdelavo prekinjenih vzdolžnih označb na vozišču, širina črte 12 cm</t>
  </si>
  <si>
    <t>62 111</t>
  </si>
  <si>
    <t>Izdelava tankoslojne vzdolžne označbe na vozišču z enokosponentno belo barvo, vključno 250 g/m2 posipa z drobci / kroglicami stekla, strojno, debelina plasti suhe snovi 200 µm, širina črte 10 cm
* označba parkirnega mesta</t>
  </si>
  <si>
    <t>6</t>
  </si>
  <si>
    <t>OPREMA CEST SKUPAJ:</t>
  </si>
  <si>
    <t>TUJE STORITVE</t>
  </si>
  <si>
    <t>7.9   PREIZKUSI, NADZOR, TEHNIČNA DOKUMENTACIJA</t>
  </si>
  <si>
    <t>79 311</t>
  </si>
  <si>
    <r>
      <t xml:space="preserve">Projektantski nadzor
</t>
    </r>
    <r>
      <rPr>
        <b/>
        <sz val="10"/>
        <rFont val="Calibri"/>
        <family val="2"/>
        <charset val="238"/>
      </rPr>
      <t xml:space="preserve">* </t>
    </r>
    <r>
      <rPr>
        <sz val="10"/>
        <rFont val="Calibri"/>
        <family val="2"/>
        <charset val="238"/>
      </rPr>
      <t>Sodelovanje pri koordinaciji med gradnjo,.. - (potrditve morebitnih sprememb projektnih rešitev /po potrditvi investitorja ali nadzora/ - kanalizacija) - po predračunu projektanta</t>
    </r>
  </si>
  <si>
    <t>79 351</t>
  </si>
  <si>
    <r>
      <t xml:space="preserve">Geomehanski nadzor
</t>
    </r>
    <r>
      <rPr>
        <b/>
        <sz val="10"/>
        <rFont val="Calibri"/>
        <family val="2"/>
        <charset val="238"/>
      </rPr>
      <t>*</t>
    </r>
    <r>
      <rPr>
        <sz val="10"/>
        <rFont val="Calibri"/>
        <family val="2"/>
        <charset val="238"/>
      </rPr>
      <t>vključno z vpisi v gradbeni dnevnik, s kontrolnimi preiskavami in vzorčenjem na terenu ter izdelavo končnega poročila za potrebe dokazila o zanesljivosti!</t>
    </r>
  </si>
  <si>
    <r>
      <t xml:space="preserve">Nadzor upravljalca državne ceste
</t>
    </r>
    <r>
      <rPr>
        <b/>
        <sz val="10"/>
        <rFont val="Calibri"/>
        <family val="2"/>
        <charset val="238"/>
      </rPr>
      <t>*</t>
    </r>
    <r>
      <rPr>
        <sz val="10"/>
        <rFont val="Calibri"/>
        <family val="2"/>
        <charset val="238"/>
      </rPr>
      <t>vključno z vpisi v gradbeni dnevnik ter pripravo in predajo izjave o skladnosti izvedenih del s pogoji in soglasjem upravljalca</t>
    </r>
  </si>
  <si>
    <r>
      <t xml:space="preserve">Identifikacija in označitev obstoječih podzemnih instalacij s strani pooblaščenih upravljalcev.
</t>
    </r>
    <r>
      <rPr>
        <b/>
        <sz val="10"/>
        <rFont val="Calibri"/>
        <family val="2"/>
        <charset val="238"/>
      </rPr>
      <t xml:space="preserve">* </t>
    </r>
    <r>
      <rPr>
        <sz val="10"/>
        <rFont val="Calibri"/>
        <family val="2"/>
        <charset val="238"/>
      </rPr>
      <t>Vodovod, L~ 20 m</t>
    </r>
  </si>
  <si>
    <t>Nadzor upravljalca vodovodnega omrežja</t>
  </si>
  <si>
    <t>Izdelava geodetskega posnetka in načrta novega stanja za potrebe PID</t>
  </si>
  <si>
    <t>Snemanje vgrajenih podzemnih vodov pred zasipom in izdelava elaborata za vpis v kataster GJI</t>
  </si>
  <si>
    <t>Izdelava elaborata za vpis v banko cestnih 
podatkov (BCP)</t>
  </si>
  <si>
    <t>Izdelava Dokazila o zanesljivosti</t>
  </si>
  <si>
    <t>Priprava, elaboriranje in dostava dokumentacije projektantu za potrebe izdelave PID projektov, vključno z vsemi vrisi, vpisi in opisi sprememb. 
Opomba: Vse spremembe morajo biti potrjene s strani nadzora in projektanta!</t>
  </si>
  <si>
    <t>79 514</t>
  </si>
  <si>
    <t>Izdelava projektne dokumentacije - projekt izvedenih del (PID) v 3-h izvodih</t>
  </si>
  <si>
    <t>7</t>
  </si>
  <si>
    <t>TUJE STORITVE SKUPAJ:</t>
  </si>
  <si>
    <t>ZUNANJA UREDITEV VH PIŠECE</t>
  </si>
  <si>
    <t>2.0</t>
  </si>
  <si>
    <t>3.0</t>
  </si>
  <si>
    <t>4.0</t>
  </si>
  <si>
    <t>5.0</t>
  </si>
  <si>
    <t>6.0</t>
  </si>
  <si>
    <t>7.0</t>
  </si>
  <si>
    <t>Površinski izkop plodne zemljine – 1. kategorije – strojno z nakladanjem
* izkop humusa v območju podpornega zidu in gradbene jame objekta VH</t>
  </si>
  <si>
    <t>OBJEKT:</t>
  </si>
  <si>
    <t>Dobava in vgraditev koalescentnega lovilca olj z obvodnico (by-pass), kot npr. AQUAoil 30/3 S1P-BP 10% 300L SMALL</t>
  </si>
  <si>
    <t xml:space="preserve">Pocinkana jeklena mrežica proti mrčesu </t>
  </si>
  <si>
    <t>Žabji pokrov DN 250</t>
  </si>
  <si>
    <t>Dobava in vgradnja kanalizacijskih cevi rebrasti PE DN 250 mm SN8, z obojko, skladno s standardom 
EN 13476-3, v kompletu s tesnili. Dolžina posamezne cevi 6 m. Opomba: v funkciji izpustno - prezračevalnega cevovoda za vodohran Pišece.</t>
  </si>
  <si>
    <t>Betonska cev fi 80/100 cm s pokrovom</t>
  </si>
  <si>
    <t>Skalomet v betonu</t>
  </si>
  <si>
    <t>Izdelava izpustno - prezračevalnega objekta za vodohran Pišece; komlet nabava in vgradnja betonske cevi BC fi 80 cm s pokrovom, izdelava prebojev, vgradnja mrežice proti mrčesu in žabjega poklopca, zavarovanje izlivnega mesta proti eroziji s skalometom v betonu (v primeru izpraznitve vodohrana), ter vsemi pomožnimi in zaključnimi deli ter transporti.</t>
  </si>
  <si>
    <t>Dobava in vgradnja kanalizacijskega jaška iz polietilena, krožnega prereza s premerom 80 cm, globokega 1,5 do 2,5 m, v kompletu zmontažo vtočnega in iztočnega priključka.</t>
  </si>
  <si>
    <t>Obbetoniranje cevi za kanalizacijo s cementnim betonom C 16/20, betona 0,12m3/m1 (po potrebi na križanjih z ostalo infrastrukturo)</t>
  </si>
  <si>
    <t>Dobava in vgradnja drenažno kanalizacijske rebraste cevi HDPE R DK DN 250 120°, vključno s podložno plastjo iz cementnega betona C 12/15.</t>
  </si>
  <si>
    <t>Zasip cevne drenaže z zmesjo kamnitih zrn, obvito z geosintetikom, z 0,21 - 0,4 m3/m1.</t>
  </si>
  <si>
    <t>Zasip jarka cevne drenaže z zmesjo kamnitih zrn.</t>
  </si>
  <si>
    <t>Univerzalna spojka enojna, kot npr. Multi-Joint 3057 
DN 200 (192-232) E</t>
  </si>
  <si>
    <t>Vodomer DN 100, pn 16 bar, s suho številčnico, zamenljivim mehanizmom in impulznim dajalnikom.  Primeren tip, ki za pravilno delovanje na vtočni strani ne potrebuje ravnega dela cevi 5xDn.</t>
  </si>
  <si>
    <t>Vodomer DN 150, pn 16 bar, s suho številčnico, zamenljivim mehanizmom in impulznim dajalnikom.  Primeren tip, ki za pravilno delovanje na vtočni strani ne potrebuje ravnega dela cevi 5xDn.</t>
  </si>
  <si>
    <t>Vodomer DN 200, pn 16 bar, s suho številčnico, zamenljivim mehanizmom in impulznim dajalnikom.  Primeren tip, ki za pravilno delovanje na vtočni strani ne potrebuje ravnega dela cevi 5xDn.</t>
  </si>
  <si>
    <t>Zasun EV F4 NL DN 50, s kolesom, z vrtljivimi prirobnicami</t>
  </si>
  <si>
    <t>Zasun EV F4 NL DN 100, s kolesom, z vrtljivimi prirobnicami</t>
  </si>
  <si>
    <t xml:space="preserve">Zasun EV F5 NL DN 80, z vrtljivimi prirobnicami </t>
  </si>
  <si>
    <t>Zasun EV F4 NL DN 150 za podzemno vgradnjo, z vrtlj. prirobnicami</t>
  </si>
  <si>
    <t>Zasun EV F4 NL DN 150 kompenzacijski, s prostimi prirobnicami in s kolesom</t>
  </si>
  <si>
    <t xml:space="preserve">Zasun EV F4 NL DN 200 kompenzacijski, s prostimi prirobnicami in s kolesom </t>
  </si>
  <si>
    <t>T kos NL DN 200/50</t>
  </si>
  <si>
    <t>T kos NL DN 200/80</t>
  </si>
  <si>
    <t>T kos NL DN 200/100</t>
  </si>
  <si>
    <t>T kos NL DN 250/200, z vrtlj. prirobnicami</t>
  </si>
  <si>
    <t>FF kos NL DN 150/1000</t>
  </si>
  <si>
    <t>FFR NL DN 200/150</t>
  </si>
  <si>
    <t>FFR NL DN 250/150</t>
  </si>
  <si>
    <t>F kos NL DN 150</t>
  </si>
  <si>
    <t>FFK-Q NL DN 80/90°, z vrtljivimi prirobnicami</t>
  </si>
  <si>
    <t>FFK NL DN 200/22.5°, z vrtljivimi prirobnicami</t>
  </si>
  <si>
    <t>MMA NL DN 200/50</t>
  </si>
  <si>
    <t>MMK DN 100/90°</t>
  </si>
  <si>
    <t>MMK DN 125/11°</t>
  </si>
  <si>
    <t>MMK DN 125/22°</t>
  </si>
  <si>
    <t>MMK DN 125/30°</t>
  </si>
  <si>
    <t>MMK DN 125/45°</t>
  </si>
  <si>
    <t>MMK DN 125/90°</t>
  </si>
  <si>
    <t>MMK DN 150/11°</t>
  </si>
  <si>
    <t>MMK DN 150/22°</t>
  </si>
  <si>
    <t>MMK DN 150/30°</t>
  </si>
  <si>
    <t>MMK DN 150/45°</t>
  </si>
  <si>
    <t>MMK DN 150/90°</t>
  </si>
  <si>
    <t>MMK DN 250/11°</t>
  </si>
  <si>
    <t>MMK DN 250/45°</t>
  </si>
  <si>
    <t>EU NL DN 200, zaklepni spoj</t>
  </si>
  <si>
    <t>EU NL DN 250</t>
  </si>
  <si>
    <t>Spojka zobata NL DN 90</t>
  </si>
  <si>
    <t>Zadrževalni varnostno izpustni ventil DN 50, pn 16 bar, območje delovanja 1.4-14 bar</t>
  </si>
  <si>
    <t>2.1.74</t>
  </si>
  <si>
    <t>Žabji poklopec NL DN 80</t>
  </si>
  <si>
    <t>2.4 POPIS DEL S PREDIZMERAMI</t>
  </si>
  <si>
    <t>odsek 1: PIŠECE - BIZELJSKO - BOJSNO</t>
  </si>
  <si>
    <t xml:space="preserve">Elektrika </t>
  </si>
  <si>
    <t>Vodovod</t>
  </si>
  <si>
    <t>Varnostni načrt gradbišča.</t>
  </si>
  <si>
    <t>Komplet izvedba nadzora upravljavca lokalne ceste, t.j. Komunala Brežice d.o.o., nad izvedbo del v območju varovalnega pasu in cestnega telesa lokalne ceste LC 024582 Brezje- Orehovec.</t>
  </si>
  <si>
    <t>Izdelava jaška iz BC fi 60 cm za prepust - vtok iz mulde, z izdelavo prebojev, vgradnjo muldne LŽ rešetke 40 T in obbetoniranjem.</t>
  </si>
  <si>
    <t>Izvajanje nadzora nad gradnjo s strani pooblaščenega predstavnika upravljavca javnega vodovodnega sistema.</t>
  </si>
  <si>
    <t xml:space="preserve">Nabava in vgradnja vodovodne cevi iz polietilena visoke gostote PE100 d32  (za tlak pn=16 bar). V ceni postavke všteta nabava, transport, razrez, montaža, spojni in tesnitveni material. Dolžina cevi podlajšana za  3% zaradi vijugastega polaganja cevovoda, rezanja,...! </t>
  </si>
  <si>
    <t xml:space="preserve">Nabava in vgradnja vodovodne cevi iz polietilena visoke gostote PE100 d50 (za tlak pn=16 bar). V ceni postavke všteta nabava, transport, razrez, montaža, spojni in tesnitveni material. Dolžina cevi podlajšana za  3% zaradi vijugastega polaganja cevovoda, rezanja,...! </t>
  </si>
  <si>
    <t xml:space="preserve">Nabava in vgradnja vodovodne cevi iz polietilena visoke gostote PE100 d63 (za tlak pn=16 bar). V ceni postavke všteta nabava, transport, razrez, montaža, spojni in tesnitveni material. Dolžina cevi podlajšana za  3% zaradi vijugastega polaganja cevovoda, rezanja,...! </t>
  </si>
  <si>
    <t>Univerzalna spojka dvojna, kot. npr. Multi-Joint 3007
DN 50 ( 46- 71) DV</t>
  </si>
  <si>
    <t>Univerzalna spojka enojna, kot npr. Multi-Joint 3057 
DN 50 ( 46 - 71) E</t>
  </si>
  <si>
    <t>Obroč 2'' HCI  (za namestitev v vodovodni jašek)</t>
  </si>
  <si>
    <t xml:space="preserve">Teleskopska vgradna garnitura za zasun EV DN 50, Rd=1.2 - 2.0 m </t>
  </si>
  <si>
    <t>Avtomatski navojni PVC zračnik R 6/4"</t>
  </si>
  <si>
    <t>Zasun EV F4 NL DN 50 za podzemno vgradnjo, z vrtlj. prirobnicami</t>
  </si>
  <si>
    <t>Navrtni zasun DN 63, PVC, PE, z vrtljivim priključnim kolenom Rp 1", priključni vložek iz INOX-a</t>
  </si>
  <si>
    <t>NAVRTNI OKLEP 63 z navojem 6/4"</t>
  </si>
  <si>
    <t>T kos NL DN 50/50</t>
  </si>
  <si>
    <t>Alkaten spojka dvojna PE d40</t>
  </si>
  <si>
    <t>Alkaten spojka reducirna PE d32/d25</t>
  </si>
  <si>
    <t>Alkaten spojka T kos PE d63/d63</t>
  </si>
  <si>
    <t>Alkaten spojka končna kapa PE d32</t>
  </si>
  <si>
    <t>Pocinkana tuljava R 6/4"</t>
  </si>
  <si>
    <t>Pocinkan reducirni kos R 2"- R 6/4"</t>
  </si>
  <si>
    <t>Pocinkano koleno  R 2"/90°</t>
  </si>
  <si>
    <t>Pocinkana tuljava R 2"</t>
  </si>
  <si>
    <t>Navojni krogelni ventil R 6/4" - 2x notranji navoj</t>
  </si>
  <si>
    <t>Navojni krogelni ventil R 2" - 2x notranji navoj</t>
  </si>
  <si>
    <t>Stabilna C spojka, notranji navoj R 2", s pokrovčkom</t>
  </si>
  <si>
    <t xml:space="preserve">Zaščitna kanalizacijska cev rebrasti PE fi 110mm </t>
  </si>
  <si>
    <t xml:space="preserve">Gumijasta tesnilna manšeta fi 110/63 </t>
  </si>
  <si>
    <t>Tlačni preizkus primarnega cevovoda po veljavnih standardih za posamezne vrste cevovoda, po navodilih proizvajalca in zahtevah nadzornega organa.
Profil cevi od DN 50 do vključno DN 100.</t>
  </si>
  <si>
    <t>Dezinfekcija in izpiranje primarnega cevovoda po izvršeni tlačni probi in dokončni montaži.
Profil cevi od DN 50 do vključno DN 100.</t>
  </si>
  <si>
    <t>ETAPA 1.4: CEVOVODI NA RELACIJI - RB ŠKOF - VH BEZJE</t>
  </si>
  <si>
    <t>Kanalizacijska cev rebrasti PP DN 160 SN 8, dolžina posamezne cevi 6 m.</t>
  </si>
  <si>
    <t>Tesnilna manšeta DN 125/63</t>
  </si>
  <si>
    <t>Izdelava preboja fi 125 mm za montažo zaščitne cevi fi 125 mm v zemljini III. - IV. ktg.</t>
  </si>
  <si>
    <t>Dobava in montaža zaščitne cevi fi 125 x 4,5 mm</t>
  </si>
  <si>
    <t>Vodovodna cev  PE100 d63 SDR 11, oplaščena</t>
  </si>
  <si>
    <t>Izdelava podboja pod cestiščem z jekleno zaščitno 
cevjo premera DN 125 mm, za vstavitev oplaščene vodovodne cevi PE DN 63 mm;</t>
  </si>
  <si>
    <t>Univerzalna spojka dvojna, kot. npr. Multi-Joint 3007
DN 80 (84-105) DV</t>
  </si>
  <si>
    <t>Univerzalna spojka enojna, kot npr. Multi-Joint 3057 
DN 50 (46-71) E</t>
  </si>
  <si>
    <t xml:space="preserve">Teleskopska vgradna garnitura za zasun EV DN 50-65, Rd=1.2 - 2.0 m </t>
  </si>
  <si>
    <t>Zasun EV F4 NL DN 50, za podzemno vgradnjo</t>
  </si>
  <si>
    <t>Zasun EV F4 NL DN 50, s prostimi prirobnicami in s kolesom</t>
  </si>
  <si>
    <t>Zasun EV F4 DN 50 kompenzacijski, s prostimi prirobnicami in s kolesom</t>
  </si>
  <si>
    <t>Zasun EV F4 NL DN 80, s kolesom, z vrtljivimi prirobnicami</t>
  </si>
  <si>
    <t>Zasun EV F5 NL DN 80</t>
  </si>
  <si>
    <t>Zasun EV F4 NL DN 80 za podzemno vgradnjo</t>
  </si>
  <si>
    <t xml:space="preserve">Zasun EV F4 NL DN 150, s prostimi prirobnicami in s kolesom </t>
  </si>
  <si>
    <t>Navrtni zasun DN 100, FE, SAL, z vrtljivim priključnim kolenom Rp 5/4", priključni vložek iz INOX-a</t>
  </si>
  <si>
    <t>Navrtni zasun DN 150, FE, SAL, z vrtljivim priključnim kolenom Rp 1", priključni vložek iz INOX-a</t>
  </si>
  <si>
    <t>Lovilec nesnage DN 80, prirobnični</t>
  </si>
  <si>
    <t>T kos NL DN 150/80, z vrtlj. prirobnicami</t>
  </si>
  <si>
    <t>TT-kos NL DN 150/150</t>
  </si>
  <si>
    <t>FF kos NL DN 50/1000</t>
  </si>
  <si>
    <t>FFR NL DN 150/50</t>
  </si>
  <si>
    <t>FFR NL DN 150/80</t>
  </si>
  <si>
    <t>FFK-Q NL DN 50</t>
  </si>
  <si>
    <t>FFK NL DN 150/45°, z vrtljivimi prirobnicami</t>
  </si>
  <si>
    <t>MDK NL DN 80</t>
  </si>
  <si>
    <t>MMA NL DN 100/50</t>
  </si>
  <si>
    <t>MMA NL DN150/50</t>
  </si>
  <si>
    <t>MMA NL DN150/80</t>
  </si>
  <si>
    <t>EU NL DN 150</t>
  </si>
  <si>
    <t>EU NL DN 150, zaklepni spoj</t>
  </si>
  <si>
    <t>N kos NL DN 100</t>
  </si>
  <si>
    <t xml:space="preserve">X kos - slepa prirobnica NL DN 50 </t>
  </si>
  <si>
    <t>Alkaten spojka dvojna PE d50</t>
  </si>
  <si>
    <t>Zobata spojka NL DN 90</t>
  </si>
  <si>
    <t>Obročno tesnilo  fi 168/65</t>
  </si>
  <si>
    <t>2.1.75</t>
  </si>
  <si>
    <t>Hidravlični ventil za redukcijo tlaka DN 80, pn 16 bar, območje delovanja 2-12 bar</t>
  </si>
  <si>
    <t>2.1.76</t>
  </si>
  <si>
    <t>Univerzalna spojka enojna, kot npr. Multi-Joint 3057 
DN 65 (63-90) E</t>
  </si>
  <si>
    <t>Zasun EV F4 NL DN 50 za podzemno vgradnjo</t>
  </si>
  <si>
    <t>Zasun EV F4 NL DN 65, z vrtljivimi prirobnicami in kolesom</t>
  </si>
  <si>
    <t xml:space="preserve">Zasun EV F4 NL DN 100, z vrtljivimi prirobnicami in kolesom </t>
  </si>
  <si>
    <t xml:space="preserve">Zasun EV F4 NL DN 150, z vrtljivimi prirobnicami in kolesom </t>
  </si>
  <si>
    <t xml:space="preserve">Zasun EV F5 NL DN 80 </t>
  </si>
  <si>
    <t>T kos NL DN 100/65, z vrtlj. prirobnicami</t>
  </si>
  <si>
    <t>T kos NL DN 150/100</t>
  </si>
  <si>
    <t>FF kos NL DN 65/1000</t>
  </si>
  <si>
    <t>FFK NL DN 100/45°, z vrtljivimi prirobnicami</t>
  </si>
  <si>
    <t>MDK NL DN 65</t>
  </si>
  <si>
    <t>MDK NL DN 150</t>
  </si>
  <si>
    <t>MMA NL DN 150/50</t>
  </si>
  <si>
    <t>MMA NL DN 150/80</t>
  </si>
  <si>
    <t xml:space="preserve">EU NL DN 100, zaklepni spoj </t>
  </si>
  <si>
    <t xml:space="preserve">X kos - slepa prirobnica NL DN 100 </t>
  </si>
  <si>
    <t>Alkaten spojka T-kos d63</t>
  </si>
  <si>
    <t>Alkaten reducirna spojka d63-40</t>
  </si>
  <si>
    <t xml:space="preserve">Gradbeno zemeljska dela </t>
  </si>
  <si>
    <t>Opomba 1:</t>
  </si>
  <si>
    <t>Za gradbiščno deponijo poskrbi izvajalec del sam. Pojem "z odlaganjem" zajema vse  prevoze, prenose, nakladanja in razkladanja od gradbišča do gradbiščne deponije.</t>
  </si>
  <si>
    <t>Opomba 2:</t>
  </si>
  <si>
    <t>Sestavni del projektanskega popisa del so tudi tehnično poročilo, elaborati in vse grafične priloge projekta.</t>
  </si>
  <si>
    <t>Opomba 3:</t>
  </si>
  <si>
    <t>Kategorizacija zemljin in kamnin je povzeta po tabeli 2.1, dopolnil splošnih in tehničnih pogojev za zemeljska dela in temeljenje (DDC 2001, IV. Knjiga), zemljine in kamnine so razvrščene v kategoriji od I. do V.</t>
  </si>
  <si>
    <t>Opomba 4:</t>
  </si>
  <si>
    <t>V projektantskem popisu del so v zemeljskih delih izkopi jarkov ločeni po globinah od 0-2m, 2-4m in 4-6m. Pri tem so količine izkopov in izvedba mišljeni tako, da pomeni navedba območja globine le del izkopa v tem ombočju globine v določenem profilu kanala. Če je na primer globina jarka v nekem profilu 2,4m se izkop kalkulira ločeno za območje globine od 0m do 2m in ločeno za območje globine od 2m do 4m.</t>
  </si>
  <si>
    <t>Opomba 5:</t>
  </si>
  <si>
    <t>Prikazane količine v popisih so v raščenem ali vgrajenem stanju. Pri vseh izkopih in zasipih, nasipih in odvozih materiala je potrebno faktor razrahljivosti upoštevati v ceni/enoto. Vsa utrjevanja dna izkopa, tampona, nasutij in zasipov je potrebno izvajati do predpisane zbitosti v skladu z načrtom gradbenih konstrukcij in geotehničnim poročilom ali po navodilih projektanta. V ceno je potrebno vkalkulirati izdelavo poročila o opravljanih meritvah zasipov v kolikor je to potrebno. Odpadni material se deponira na deponije, ki imajo ustrezna upravna dovoljenja.</t>
  </si>
  <si>
    <t>Opomba 6:</t>
  </si>
  <si>
    <t>Vgrajeni material mora ustrezati veljavnim normativom in predpisanim standardom ter ustrezati kvaliteti določeni z veljavno zakonodajo ter projektom. Ponudnik to dokaže s predložitvijo izjav o lastnostnih in ustreznih certifikatov pred vgrajevanjem, pridobitev teh listin mora biti vkalkulirana v cenah po enoti.</t>
  </si>
  <si>
    <t>Opomba 7:</t>
  </si>
  <si>
    <t>Pri vseh postavkah v popisih del so mišljeni tudi vsi potrebni transporti, dobava vseh materialov in vse ostale potrebne storitve, ki so potrebne za realizacijo postavke, razen če ni v sami postavki natančno drugače navedeno.</t>
  </si>
  <si>
    <t>Opomba 8:</t>
  </si>
  <si>
    <t xml:space="preserve">Zasip se izvaja do obstoječe nivelete asfalta zaradi zaščite armatur in jaškov ter prevoznosti gradbišča. Po obnovi vseh vodovodnih priključkov se pristopi k odkopu začasnega zasipa, polaganju robnikov, izvedbi tamponskega sloja, vgradnji cestnih kap na ustrezno višino in asfaltiranju. </t>
  </si>
  <si>
    <t>Opomba 9:</t>
  </si>
  <si>
    <t>Za zasip jarka se delno uporabi ustrezen prodni material od izkopa, ki se ga ob izkopu odpelje na začasno deponijo, delno pa nov kamnolomski material. Ponovno gradnjo z vpisom v gradbeni dnevnik odobri geomehanik.</t>
  </si>
  <si>
    <t>Opomba 10:</t>
  </si>
  <si>
    <t xml:space="preserve"> V sklopu varnostnega načrta je upoštevana ureditev delovnega platoja (kot npr. postavitev ograje, table, kontejnerjev...).</t>
  </si>
  <si>
    <t>Opomba 11:</t>
  </si>
  <si>
    <t>Izvajalec del je dolžan pred pričetkom gradnje vzpostaviti kontakt z vsakokratnim lastnikom posameznih parcel in ga obvestiti o nameri zakoličbe cevovoda.</t>
  </si>
  <si>
    <t>Opomba 12:</t>
  </si>
  <si>
    <t>Geomehanske raziskave trase niso bile izvedene.  V popisu del so zajeti stroški za geomehansko spremljavo del.</t>
  </si>
  <si>
    <t>Opomba 13:</t>
  </si>
  <si>
    <t>V ceni posameznih postavk so zajeti transporti in prenosi, vsa pomožna dela, ki spadajo k vsaki posamezni postavki.</t>
  </si>
  <si>
    <t>PRIPRAVLJALNA DELA</t>
  </si>
  <si>
    <t>0.1.1a</t>
  </si>
  <si>
    <t>elektrika</t>
  </si>
  <si>
    <t>0.1.1b</t>
  </si>
  <si>
    <t>optični signalni kabel</t>
  </si>
  <si>
    <t>0.1.1c</t>
  </si>
  <si>
    <t>Dobava in postavitev gradbiščne table dimenzij minimalno 1,0 x 1,5 m', skladno s Pravilnikom o načinu označitve in organizacije gradbišča…Ur. List RS, št. 66/04.</t>
  </si>
  <si>
    <t>Zakoličba vodohrana, trase izpustnega kanala in trase el kablov</t>
  </si>
  <si>
    <t>Izdelava in postavitev gradbenih profilov</t>
  </si>
  <si>
    <t>Priprava gradbišča: Ureditev, označitev in zavarovanje gradbišča, ograje in ureditev delovnega platoja. Po končanih delih gradbišče pospraviti in vzpostaviti prvotno stanje.</t>
  </si>
  <si>
    <t xml:space="preserve">SKUPAJ 0.1: PRIPRAVLJALNA DELA </t>
  </si>
  <si>
    <t>GRADBENO ZEMELJSKA DELA</t>
  </si>
  <si>
    <t>Vsa izkopna dela in transporti izkopnih materialov se obračunajo po prostornini zemljine v raščenem stanju. Vsa zasipna dela se obračunajo po prostornini zemljine v vgrajenem stanju. Izračun količin na podlagi profilov, posnetih pred in po izkopih. Geomehanska spremljava in nadzor je vključen v ceno izkopa.</t>
  </si>
  <si>
    <t>ZEMELJSKA DELA</t>
  </si>
  <si>
    <t>Sekanje in odstranjevanje grmičevja in dreves po predhodni označbi revirnega logarja (deb. &gt; 10 cm), odvoz vrhovine v deponijo do 5 km in sežig.</t>
  </si>
  <si>
    <t>m2 grmičevja</t>
  </si>
  <si>
    <t>D&lt;10 cm</t>
  </si>
  <si>
    <t>D&gt;10 cm</t>
  </si>
  <si>
    <t>Strojni izkop humusa v gozdu. Globina izkopa 0,2 m, širina 1,5m in deponiranje v razdlaji 1 m od gradbene jame oz. odvoz na začasno deponijo v razdalji do 500m, ter ponovno prevoz na gradbišče za razsutje humusa po terenu. Izkop izvršiti skladno s predpisi o varstvu pri delu.</t>
  </si>
  <si>
    <t>Strojni široki izkop gradbene jame za objekt vodohran globine do 3,50 m' na dnu v terenu 3,0 do 4,0 ktg., s sprotnim odlaganjem v bližino gradbene jame ali nakladanjem materiala na kamion. Izkop izvršiti skladno s predpisi o varstvu pri delu. Skladiščenje ob gradbeni jami urediti tako, da ni nevarnosti za delavce v jami.</t>
  </si>
  <si>
    <t>Transport izkopnega materiala na stalno deponijo gradbenega materiala v oddaljenosti do 8km, razkladanje in razgrinjanje s plačilom vseh taks za deponiranje.</t>
  </si>
  <si>
    <t>Vgrajevanje zasipa vodohrana v plasteh po 30 cm , z ročnim razprostiranjem, komprimiranjem, ter grobo izravnavo brežin v predvidenem nagibu;</t>
  </si>
  <si>
    <t>Strojni in delno ročni izkop gradbene jame za izpustni kanal, izpustne cevovode in električni kabel širine do 1,00 m' na dnu v terenu 3,0 do 4,0 ktg., z odmetom materiala do 3,0 m od roba jarka vključno z zasutjem, razplaniranjem in utrjevanjem po vgradnji izpustne cevi; globina izkopa do 1,5 m. Izkop izvršiti skladno s predpisi o varstvu pri delu.</t>
  </si>
  <si>
    <t xml:space="preserve">Ročni izkop v bližini objekta, obstoječega vodovoda, el kabla jaška ipd., v terenu 3. - 4. ktg. do določene nivelete s točnostjo ±10cm, z miniranjem po potrebi in odmetom materiala 1.0 m od roba jarka;  globina izkopa 1.10 m oziroma po podatkih vzdolžnega profila. Izkop izvršiti skladno s predpisi o varstvu pri delu. </t>
  </si>
  <si>
    <t>Ročno planiranje dna gradbene jame vodohrana in jarkov s točnostjo ± 3cm po predvidenem nagibu.</t>
  </si>
  <si>
    <t>Polaganje mikrotkanine širine 2m' z gostoto ro ≥ 0.3 kg/m2 kot ločilno plast pod vodohranom.</t>
  </si>
  <si>
    <t>Komplet izdelava peščene posteljice pod  objektom do zbitosti 50 MPa in peščene posteljice 10 cm pod izpustnim kanalom iz nekoherentnega materiala do deb. 10cm, v kateri si cev sama izoblikuje ležišče. (pesek/gramoz z zrnom do max 8mm brez ostrih robov). Izdelati poglobitev pod spojkami.</t>
  </si>
  <si>
    <t>Dobava in vgradnja kanalizacijskih cevi PVC-UK DN300 SN8.</t>
  </si>
  <si>
    <t>m'</t>
  </si>
  <si>
    <t>Dobava in vgradnja dveh zaščitnih cevi kot npr PVC-UK fi 200mm po 5m', speljana iz temeljne plošče objekta v raščen teren, za morebitno kasnejšo vgradnjo instalacije. Všteta je vgradnja treh gibljivih cevi fi 110 mm kot npr. stigmaflex, do mesta zunanje zidne električne omarice na steni objekta.</t>
  </si>
  <si>
    <t>Strojno zasipavanje v coni cevi s peščenim materialom - pesek z zrni brez ostrih robov premera do 8 mm, s komprimacijo bokov z lahkimi komprimacijskimi sredstvi (v plasteh po 20 cm), do 20cm nad teme cevovoda do ustrezne zbitosti za zagotovitev nosilnosti po projektu.</t>
  </si>
  <si>
    <t>Dobava in vgraditev peska / lomljenec 0÷63 mm v območju poteka trase v makadamski cesti ali  ob robu asfaltnega cestišča do kote terena, strojno nabijanje v plasteh po 20 cm, v asfaltni cesti do globine cca 50cm pod koto ureditve.</t>
  </si>
  <si>
    <t>Razplaniranje odvečnega materiala po trasi, kjer je potreben zasip depresij ipd.-ocena. Všteto je razplaniranje humusa po površini.</t>
  </si>
  <si>
    <t>Zatravitev - sejanje trave po razplaniranju in dokončanju zemeljskih del</t>
  </si>
  <si>
    <t>Obbetoniranje jaškov na izpustnem kanalu, lokov in zabetoniranje vgrajenih fazonskih kosov na prehodih skozi stene obstoječih jaškov, sidranje fazonov v jaških ipd … s hitrosušečim betonom marke MB30</t>
  </si>
  <si>
    <t>Izdelava podzemnega jaška iz betonske cevi BC fi 80, z rezanjem odprtin za vgradnjo kan. Cevi PVC-UK DN300 in sanacijo po vgradnji, obdelava mulde; višina jaška do 1.50 m', s pripravo gramoznega tampona 0,50 m3, z obbetoniranjem LTŽ zračnega pokrova fi 60 cm 12,5 T.</t>
  </si>
  <si>
    <t>TESARSKA DELA</t>
  </si>
  <si>
    <t>V posameznih postavkah so všteti delovni odri.</t>
  </si>
  <si>
    <t>Vertikalni opaž okoli temeljne plošče vodohrana in poglobitve v dnu črpališča, s prenosom materiala do mesta vgraditve, opaženjem in razopaženjem, čiščenjem opaža in vsemi pomožnimi deli in prenosi. Kvadratura je računana enostransko.</t>
  </si>
  <si>
    <t>16 Gladki dvostranski polkrožni opaž vertikalnih betonskih polkrožnih sten vodohrana s podpiranjem, s prenosom materiala do mesta vgraditve, opaženjem in razopaženjem, čiščenjem lesa in vsemi pomožnimi deli in prenosi. Všteta je vgradnja vseh prehodnih kosov instalacij skozi stene - puščanje škatlastih lukenj in naknadno zabetoniranje ni dopustno!</t>
  </si>
  <si>
    <t>17 Izvedba gladkega dvostranskega vodotesnega opaža za ravne bet. stene s prenosom mat. do mesta vgraditve, razopaženjem in vsemi pomožnimi deli. Všteta je vgradnja vseh prehodnih kosov instalacij skozi stene - puščanje škatlastih lukenj in naknadno zabetoniranje ni dopustno!</t>
  </si>
  <si>
    <t>18 Izvedba gladkega opaža za ravno AB ploščo deb. do 20 cm, s podporami višine od 3-6 m.</t>
  </si>
  <si>
    <t>19 Izvedba enostranskega  krožnega opaža za krovno ploščo objekta</t>
  </si>
  <si>
    <t>20 Nabava in vgradnja dilatacijske folije med zidovi.</t>
  </si>
  <si>
    <t>BETONSKA IN ARMIRANO BETONSKA DELA</t>
  </si>
  <si>
    <t>Izdelava, dobava in vgrajevanje betona MB15 v nearmirane konstrukcije (podložni beton debeline 10cm) s vsemi pomožnimi deli, prenosi in transporti, beton preseka 0,1 m3/m2-m1.</t>
  </si>
  <si>
    <t>- podložni beton pod temeljno ploščo objekta in 10 cm na vsako stran objekta
- izdelava betonske mulde za drenažo objekta</t>
  </si>
  <si>
    <t>Izdelava, dobava in vgrajevanje betona MB30 v armirane konstrukcije v debelini 30 cm s vsemi pomožnimi deli, vibriranjem, prenosi in transporti, vgradnjo vodo tesnilnega traku, sanacijo lukenj zaradi vezave opaža (na prehodu plošča/stena obvezno vgraditi tesnilni pločevinasti  trak širine 200mm - zajet v posebni postavki). Beton preseka do 0,30 m3/m2. Vse delovne stike in dilatacije je potrebno posebej obdelati skladno z DVGW regulativo. Beton sten in talne plošče vodnih celic je marke vodonepropust. min B-6 beton; računski presek 0,30 m3/m2-m1.
Pred vgradnjo betona je nujno vgraditi INOX prehodne fazonske kose po montažnem načrtu. Priprava lukenj za naknadno vbetoniranje fazonov, ali kasneše vrtanje ni dovoljeno! Fazonske kose na pozicije vgradi izvajalec INOX opreme, kar je zajeto v popisu del. Nujna uskladitev med gardbenim in strojnim izvajalcem del!</t>
  </si>
  <si>
    <t>- temeljna plošča, poglobitve</t>
  </si>
  <si>
    <t>- vertikalne stene</t>
  </si>
  <si>
    <t>- horizontalne plošče</t>
  </si>
  <si>
    <t>- oporni zid</t>
  </si>
  <si>
    <t>Dobava in vgradnja valjanca za tokovno zaščito po obodu temelja vodnih in armaturne celice.</t>
  </si>
  <si>
    <t>Nabava in vgradnja tesnilnih  trakov - neskončna pločevina debelina 1mm širina 250mm na stiku talne plošče in sten objekta. Izbiro materiala pred vgradnjo potrdi nadzorni organ.</t>
  </si>
  <si>
    <t>Dobava, ravnanje, rezanje, krivljenje, polaganje, podlaganje in vezanje armature z vsemi pomožnimi deli, prenosi in transporti</t>
  </si>
  <si>
    <t>kg palice</t>
  </si>
  <si>
    <t>kg</t>
  </si>
  <si>
    <t>kg mreže</t>
  </si>
  <si>
    <t>Samo montaža okvirja pohodne rešetke, pred betoniranjem temeljne plošče v armaturni celici (izdelava je zajeta v strojnih instalacijah).</t>
  </si>
  <si>
    <t>Samo montaža prehodnih INOX kosov za vgradnjo prehodnih fazonov, zračnikov ipd, pred betoniranjem sten (izdelava je zajeta v strojnih instalacijah).</t>
  </si>
  <si>
    <t>Izdelava in betoniranje naklonskega betona po projektu, z zaglajevanjem  do črnega sijaja, z dodajo suhe  mešanice fine cementne malte v razmerju  1:2, v vodnih celicah in spodnji etaži armaturne celice ter izdelava bet. mulde v izpustnem kanalu - po projektu, povprečne debeline 6 cm</t>
  </si>
  <si>
    <t>ZIDARSKA DELA - hidroizolacija</t>
  </si>
  <si>
    <t>Premaz dela zasutega objekta z zunanje strani s hidrozanom, pred nanosom hidroizolacije, za izravnavo (poraba cca 3.5 kg/m3)</t>
  </si>
  <si>
    <t>Premaz dela zasutega objekta z zunanje strani s s hidroizolacijsko bituminizirano osnovo kot npr. IBITOL, v sloju cca 1 do 1,mm, pred varjenjem bituminiziranea traku</t>
  </si>
  <si>
    <t>Izdelava horizontalne in vertialne hidroizolacije - bitumizirani varilni trak kot npr IZOTEKT V4 s preklopi 10 cm, varjenje stikov, dobava materiala, vsa pomožna dela, prenosi in transporti (izolacija tlakov pod temeljno ploščo na izravnalni beton pred betoniranjem, v širini zidu + 5cm obojestransko, ter hidroizolacija talne, krovne plošče ter grla vodohrana, hidroizolacija zunanji temelji in vkopani zidovi objekta,vključno s prekritjem 1/2 mulde - do dna mulde).</t>
  </si>
  <si>
    <t>Hidroizolacija notranjih sten in tal, ki so v stiku z vodo z vodonepropustnimi premazi z obdelavo kotnih stikov ipd (atest za prehrambeno industrijo), čiščenje površin, osnovni premaz (grundiranje), finalni premaz (kot npr. hidrozan). Obvezen certifikat ZRMK in odobritev ZV za stik s pitno vodo.</t>
  </si>
  <si>
    <t>ZIDARSKA DELA - toplotna izolacija in pleskanje</t>
  </si>
  <si>
    <t>Oblaganje zunanjih vkopanih zidov ter stropne plošče vodohrana s ploščami iz vodoodpornega stirodura debeline 5 cm kot npr. FIBRAN XPS 100; dobava materiala, rezanje in lepljenje, vsa pomožna dela, prenosi in transporti.</t>
  </si>
  <si>
    <t>Polaganje PVC črne folije z žepki za zaščito izolacije</t>
  </si>
  <si>
    <t>Notranja obloga plošče in sten zgornje armaturne celice (lepljenje in sidranje) in sten s kombi ploščami, prekitano s s cementno armirano malto (hidrozan + rabitz armaturna mrežica, vogalniki ipd)</t>
  </si>
  <si>
    <t>Pleskanje notranjih sten in plošč armaturne komore VH
z vodoobstojnim premazom v beli barvi: čiščenje površin,
grundiranje, finalni oplesk.</t>
  </si>
  <si>
    <t>Izdelava fasade zunanjega vidnega dela objekta - armaturne celice: lepljenje toplotno izolacijskih plošč stirodur 10cm, polaganje vogalnikov, armaturne mrežice, dvoslojno kitanje, zaključni premaz..</t>
  </si>
  <si>
    <t>DRENAŽA</t>
  </si>
  <si>
    <t>Nasip 10 cm nad hidroizolacijo krovne plošče po
projektu (naterial 0-4mm kot za peščeno posteljico)</t>
  </si>
  <si>
    <t>Izdelava stavbne drenaže iz rumene PVC cevi Ø10 cm, polaganje na žlebasto betonsko muldo, z vsemi pomožnimi deli in prenosi.</t>
  </si>
  <si>
    <t>Polaganje mikrotkanine širine 2m' z gostoto ro ≥ 0.3 kg/m2 kot ločilno plast med drenažnim zasutjem drenažne cevi in raščenim terenom, za prekritje.</t>
  </si>
  <si>
    <t>Drenažno zasutje za vkopanimi zidovi objekta z rečnim prodcem granulacije 16 - 32 mm, v sloju širine mulde cca 0,5m'; poraba 0,25m3/m1, , z vsemi pomožnimi deli in prenosi.</t>
  </si>
  <si>
    <t>OSTALO</t>
  </si>
  <si>
    <t>Izdelava fasade zunanjega vidnega dela objekta - oporni zidovi: oblaganje s kamnom skrilavcem, lepljenje, fugiranje, čiščenje</t>
  </si>
  <si>
    <t>Izdelava izpustno prezračevalne glave po detajlu:
- temelj objekta 0,8 x 0,8
- betonska cev BC fi 60 z izrezom za prezračevalno odprtino in odprtino za izpust/vgradnjo fazonskega kosa in žabjega poklopca
- betonski pokrov prezračevalne glave
izkop, zasip, …</t>
  </si>
  <si>
    <t>Vrata INOX 2050/1000, izolirana proti kondenzu, z zračno
rešetko 325/225 pri tleh z mrežico proti vstopu mrčesa in protidežno zaporo; dobava in vgradnja.</t>
  </si>
  <si>
    <t>Dobava in polaganje keramičnih ploščic srednje kvalitete v zgornji etaži armaturne celice, vključno s talno obrobo 7.5 cm, izravnavo tal, fugiranje.</t>
  </si>
  <si>
    <t>Izdelava obrobe nad nadstreškom vhoda iz rjave protikorozijsko zaščitene pločevine; širina z odkapom, zaščito HI in fasado cca 40 cm.</t>
  </si>
  <si>
    <t>1.1.52</t>
  </si>
  <si>
    <t>Izpiranje vodnih celic z vodo, ki jo zagotovi izvajalec sam in dezinfekcija s strani pooblaščene institucije, vključno s predajo zapisnika o dezinfekciji, ki je sestavni dokument na tehničnem pregledu objekta</t>
  </si>
  <si>
    <t>1.1.53</t>
  </si>
  <si>
    <t>Komplet tlačni in funkcionalni preiskus vodohrana, po navodilih dobaviteljev posamezne opreme. Načrt preizkusa potrdi odgovorni nadzornik, kakor tudi sam preizkus. Zapisnik o uspešno opravljenem preizkusu je sestavni dokument ta tehničnem pregledu objekta.</t>
  </si>
  <si>
    <t>1.1.54</t>
  </si>
  <si>
    <t>SKUPAJ 1.1: GRADBENO ZEMELJSKA DELA S PREDDELI IN ZAVAROVALNIMI DELI</t>
  </si>
  <si>
    <t>OSTALO H GRADBENIM DELOM</t>
  </si>
  <si>
    <t>Bencinski oz. dieselski agregat za proizvodnjo el. energije ob izvedbi gradbenih del</t>
  </si>
  <si>
    <t>Projektantski nadzor in usklajevanje projekta z dejansko ugotovljenim stanjem na terenu (ob izkopu) - ure odg.vodja projekta.</t>
  </si>
  <si>
    <t>Geodetski načrt - Izdelava komplet komunalnega katastra po zakonu, standardih in predpisih bodočega upravljavca vodovoda - 3 izvodi</t>
  </si>
  <si>
    <t>Vnos podatkov v kataster GJI (izvede upravljavec vodovoda)</t>
  </si>
  <si>
    <t>Izdelava komplet PID: gradbeni, strojni projekt po zakonu o graditvi objektov in pravilniku o podrobnejši vsebini tehnične dokumentacije; komplet PID v 3 izvodih.</t>
  </si>
  <si>
    <t>1.3.10</t>
  </si>
  <si>
    <t>1.3.11</t>
  </si>
  <si>
    <t>1.3.12</t>
  </si>
  <si>
    <t>1.3.13</t>
  </si>
  <si>
    <t>1.3.14</t>
  </si>
  <si>
    <t>Izvajanje komplet dela koordinatorja varstva pri delu</t>
  </si>
  <si>
    <t>1.3.15</t>
  </si>
  <si>
    <t>Izvajanje nadzora nad izvedbo del s strani pooblaščenega predstavnika upravljavca javnega vodovodnega sistema</t>
  </si>
  <si>
    <t>SKUPAJ 1.2: OSTALO H GRADBENIM DELOM</t>
  </si>
  <si>
    <t>IZGRADNJA VODOHRANA BREZJE PRI BOJSNEM</t>
  </si>
  <si>
    <t>1.3</t>
  </si>
  <si>
    <t>1.4</t>
  </si>
  <si>
    <t>REKAPITULACIJA VSEH ETAP IN OBJEKTOV:</t>
  </si>
  <si>
    <t>SKUPAJ VSE ETAPE IN OBJEKTI</t>
  </si>
  <si>
    <t>Zunanja ureditev VH Pišece skupaj</t>
  </si>
  <si>
    <t>CEVOVODI ETAPE 1.1</t>
  </si>
  <si>
    <t>CEVOVODI ETAPE 1.2</t>
  </si>
  <si>
    <t xml:space="preserve">Pripravljalna dela </t>
  </si>
  <si>
    <t>Gradbeno zemeljska dela skupaj</t>
  </si>
  <si>
    <t>Električne inštalacije skupaj</t>
  </si>
  <si>
    <t>Električni priključek skupaj</t>
  </si>
  <si>
    <t>UREDITEV ČRPALIŠČA DUPLO</t>
  </si>
  <si>
    <t>CEVOVODI ETAPE 1.3</t>
  </si>
  <si>
    <t>Strojne inštalacije skupaj</t>
  </si>
  <si>
    <t>CEVOVODI ETAPE 1.4</t>
  </si>
  <si>
    <t>IZGRADNJA VH PIŠECE (V=60 m3)</t>
  </si>
  <si>
    <t>IZGRADNJA VH BREZJE PRI BOJSNEM (V=200 m3)</t>
  </si>
  <si>
    <t>Mehanski ventil za redukcijo tlaka za vgradnjo v jašek 
Rp 3/4"</t>
  </si>
  <si>
    <t>Navojni lovilec nesnage Rp 3/4 "</t>
  </si>
  <si>
    <t>Telekomunikacije ('optika, telefon)</t>
  </si>
  <si>
    <t xml:space="preserve">Komplet izvedba zaščite gradbišča z ustrezno cestno - prometno signalizacijo (semaforji) in ročnim usmerjanjem ob konicah prometa (mahači), sladno s pripadajočim elaboratom o zapori ceste; zaščita gradbišča se izvede na vsakokratnem izkopu v cestnem telesu, in sicer za 
R3 677/2203 Nova vas - Pišece, v skupni dolžini cca 520 m. </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</si>
  <si>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LC 024612 Vitna vas - Orehovica, v skupni dolžini cca 1260 m.</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</si>
  <si>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LC 024611 Župelevec - Vitna vas, v skupni dolžini cca 1100 m.</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</si>
  <si>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LC 024581 Bojsno - Brezje, v skupni dolžini cca 30 m.</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</si>
  <si>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LC 024582 Brezje - Orehovec, v skupni dolžini cca 60 m.</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</si>
  <si>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JP 525881 Gleševna - vas (Kelhar), v skupni dolžini cca 100 m.</t>
  </si>
  <si>
    <t xml:space="preserve">Komplet izvedba zaščite gradbišča z ustrezno cestno - prometno signalizacijo (semaforji) in ročnim 
usmerjanjem ob konicah prometa (mahači), sladno s pripadajočim elaboratom o zapori ceste; zaščita gradbišča se izvede na vsakokratnem izkopu v cestnem telesu, in sicer za LC 024582 Brezje-Orehovec, v skupni dolžini cca 970 m. </t>
  </si>
  <si>
    <t>Vsa izkopna dela in transporti izkopnih materialov se obračunajo po prostornini zemljine v raščenem stanju. Vsa zasipna dela se obračunajo po prostornini zemljine 
v vgrajenem stanju. Izračun količin na podlagi profilov, posnetih pred in po izkopih.</t>
  </si>
  <si>
    <t>Strojni izkop gradbene jame za cevovod, širina jame do 1,0 m na dnu, v terenu 3. do 4. ktg., s sprotnim nakladanjem na kamion; globina izkopa do 3,0 m. Izkop izvršiti skladno s predpisi o varstvu pri delu.</t>
  </si>
  <si>
    <t>Strojni izkop gradbene jame za izvedbo podvrtanja potokov in cest, dimenzije jame cca 8 x 2,5 x 2,5 m, v terenu 5. ktg., z odmetom v bližini gradbene jame za kasnejši zasip. Izkop izvršiti skladno s predpisi o varstvu pri delu.</t>
  </si>
  <si>
    <t>Strojni izkop gradbene jame za cevovod, širina jame do 1,0 m na dnu, v terenu 5. ktg., s sprotnim nakladanjem na kamion; globina izkopa do 3,0 m. Izkop izvršiti skladno s predpisi o varstvu pri delu.</t>
  </si>
  <si>
    <t>Strojni izkop gradbene jame za izvedbo podvrtanja potokov in cest, dimenzije jame cca 8 x 2,5 x 2,5 m, v terenu 3. do 4. ktg., z odmetom v bližini gradbene jame za kasnejši zasip. Izkop izvršiti skladno s predpisi o varstvu pri delu.</t>
  </si>
  <si>
    <t>Strojni izkop gradbene jame za izvedbo AB vodovodnih jaškov, dimenzije jame cca 4 x 4 x 3 m, v terenu 3. do 4. ktg., z odmetom v bližini gradbene jame za kasnejši zasip. Izkop izvršiti skladno s predpisi o varstvu pri delu.</t>
  </si>
  <si>
    <t xml:space="preserve">Ročni izkop jarka širine na dnu do 1,0 m,  v terenu 3. do 4. ktg., do določene nivelete s točnostjo ± 10 cm, z miniranjem po potrebi in odmetom materiala 1,0 m od roba jarka; globina izkopa do 2,0 m oziroma po podatkih vzdolžnega profila. Izkop izvršiti skladno s predpisi o varstvu pri delu. </t>
  </si>
  <si>
    <t>Strojni izkop gradbene jame za cevovod, širina jame do 1,5 m na dnu, v terenu 5. ktg., s sprotnim nakladanjem na kamion; globina izkopa do 3,0 m. Izkop izvršiti skladno s predpisi o varstvu pri delu.</t>
  </si>
  <si>
    <t>Strojni izkop gradbene jame za izvedbo podvrtanja potokov in cest ter uvlačenja v obstoječo cev, dimenzije jame cca 8 x 2,5 x 2,5 m, v terenu 3. do 4. ktg., z odmetom v bližini gradbene jame za kasnejši zasip. Izkop izvršiti skladno s predpisi o varstvu pri delu.</t>
  </si>
  <si>
    <t xml:space="preserve">Ročni izkop jarka širine na dnu do 1,5 m, v terenu 3. do 4. ktg., do določene nivelete s točnostjo ± 10 cm, z miniranjem po potrebi in odmetom materiala 1,0 m od roba jarka; globina izkopa do 2,0 m oziroma po podatkih vzdolžnega profila. Izkop izvršiti skladno s predpisi o varstvu pri delu. </t>
  </si>
  <si>
    <t xml:space="preserve">Ročni izkop jarka širine na dnu do 1,0 m, v terenu 3. do 4. ktg., do določene nivelete s točnostjo ± 10 cm, z miniranjem po potrebi in odmetom materiala 1,0 m od roba jarka; globina izkopa do 2,0 m oziroma po podatkih vzdolžnega profila. Izkop izvršiti skladno s predpisi o varstvu pri delu. </t>
  </si>
  <si>
    <t>Strojni izkop gradbene jame za cevovod, širina jame do 1,0 m na dnu, v terenu 5. ktg., s sprotnim nakladanjem na kamion; globina izkopa do 2,0 m. Izkop izvršiti skladno s predpisi o varstvu pri delu.</t>
  </si>
  <si>
    <t>Strojni izkop gradbene jame za izvedbo podvrtanja dimenzij cca 6 x 2,5 x 2,5 m v terenu 3. do 4 ktg., z odmetom v bližini gradbene jame za kasnejši zasip. Izkop izvršiti skladno s predpisi o varstvu pri delu.</t>
  </si>
  <si>
    <t xml:space="preserve">Ročni izkop jarka širine na dnu do 1,0 m, v terenu 3. do 4. ktg., do določene nivelete s točnostjo ± 10cm, z miniranjem po potrebi in odmetom materiala 1,0 m od roba jarka; globina izkopa do 2,0 m oziroma po podatkih vzdolžnega profila. Izkop izvršiti skladno s predpisi o varstvu pri delu. </t>
  </si>
  <si>
    <t>Izdelava vodene vrtine fi 325 mm v zemljini IV. - V. ktg., za montažo zaščitne kovinske cevi fi 323,9 x 8 mm, po tehnologiji vodenega vrtanja z optičnim usmerjanjem (Perforator).</t>
  </si>
  <si>
    <t>Dobava in montaža kovinske zaščitne cevi fi 323,9 x 8 mm.</t>
  </si>
  <si>
    <t>Izdelava vodene vrtine fi 325 mm za podvrtanje potoka Dramlja. Vgradnja jeklene zaščitne cevi fi 324 mm. V postavki zajeta nabava, dostava, izdelava vodene 
vrtine, prestavitev stroja, vgradnja jeklene zaščitne cevi, rezanje, varjenje in vgradnja vodovodne cevi DN 150. Vodovodna cev je zajeta v posebni postavki.</t>
  </si>
  <si>
    <t>Izdelava preboja fi 325 mm za montažo zaščitne kovinske cevi fi 323,9 mm v zemljini III. - IV. ktg.</t>
  </si>
  <si>
    <t>Dobava in montaža jeklene zaščitne cevi fi 323,9 x 8 mm.</t>
  </si>
  <si>
    <t>Izdelava vodene vrtine fi 325 mm pod cesto LC 024611 Župelevec - Vitna vas, ter vgradnja jeklene zaščitne cevi JE DN 323,9 x 8 mm. V postavki zajeta nabava, dostava, izdelava vodene vrtine, prestavitev stroja, vgradnja jeklene zaščitne cevi, rezanje, varjenje in vgradnja vodovodne cevi DN 150. Vodovodna cev je zajeta v posebni postavki.</t>
  </si>
  <si>
    <t xml:space="preserve">Izdelava vodene vrtine fi 125 mm pod cesto LC 024611 Župelevec - Vitna vas, ter vgradnja jeklene zaščitne cevi JE DN 125 x 4,5 mm. V postavki zajeta nabava, dostava, izdelava vodene vrtine, prestavitev stroja, vgradnja jeklene zaščitne cevi, rezanje, varjenje in vgradnja oplaščene vodovodne cevi PE d63 mm. </t>
  </si>
  <si>
    <t>Izdelava preboja fi 125 mm za montažo zaščitne kovinske cevi fi 125 mm v zemljini III. - IV. ktg.</t>
  </si>
  <si>
    <t>Dobava in montaža jeklene zaščitne cevi fi 125 x 4,5 mm.</t>
  </si>
  <si>
    <t xml:space="preserve">Dobava in montaža oplaščene cevi PE100 d63 mm SDR 11 (pn 16 bar), </t>
  </si>
  <si>
    <t>Izdelava vodene vrtine fi 273 mm pod cesto LC 024612 Vitna vas - Brezovica, ter vgradnja jeklene zaščitne cevi JE DN 273 x 7,1 mm. V postavki zajeta nabava, dostava, izdelava vodene vrtine, prestavitev stroja, vgradnja jeklene zaščitne cevi, rezanje, varjenje in vgradnja vodovodne cevi DN 100. Vodovodna cev je zajeta v posebni postavki.</t>
  </si>
  <si>
    <t>Izdelava preboja fi 273 mm za montažo zaščitne kovinske cevi fi 273 mm v zemljini III. - IV. ktg.</t>
  </si>
  <si>
    <t>Dobava in montaža jeklene zaščitne cevi fi 273 x 7,1 mm.</t>
  </si>
  <si>
    <t>Kanalizacijska cev rebrasti PP z obojko DN 300-SN8.</t>
  </si>
  <si>
    <t>Izvedba zaščite vodovodne cevi NL DN 150 priprečkanju prometnic s prekopom in v primeru poteka trase v vozišču ceste; dobava in vgradnja zaščitne cevi rebrasti PP z obojko, trdnostnega razreda SN8, s pripadajočimi tesnilnimi manšetami in plastičnimi distančniki (zajeti v posebnih postavkah), z vsemi prenosi, pomožnimi deli in montažnim materialom. Prečkanje naj se izvede po navodilih pooblaščenega upravljavca voda oz. po detajlu zaščite vodovoda pri prečkanju prometnice.</t>
  </si>
  <si>
    <t>Izvedba zaščite vodovodne cevi NL DN 100 priprečkanju prometnic s prekopom in v primeru poteka trase v vozišču ceste; dobava in vgradnja zaščitne cevi rebrasti PP z obojko, trdnostnega razreda SN8, s pripadajočimi tesnilnimi manšetami in plastičnimi distančniki (zajeti v posebnih postavkah), z vsemi prenosi, pomožnimi deli in montažnim materialom. Prečkanje naj se izvede po navodilih pooblaščenega upravljavca voda oz. po detajlu zaščite vodovoda pri prečkanju prometnice.</t>
  </si>
  <si>
    <t>Kanalizacijska cev rebrasti PP z obojko DN 250-SN8.</t>
  </si>
  <si>
    <t>Izvedba zaščite strug manjših neimenovanih potokov, pritokov, melioracijskih jarkov, jarkov za odvodnjavanje ipd., v primeru prekopa struge za izvedbo prečkanja potoka z vodovodno cevjo. Všteta je dobava kamna 
fi 20-30 cm in betona C 12/15, z izdelavo tlakovanja dna in brežin struge, izdelavo talnih pragov, z vsemi pomožnimi deli in tranporti. Prečkanje naj se izvede po detajlu zaščite vodovoda pri prečkanju potokov s prekopom.</t>
  </si>
  <si>
    <t>Izvedba zaščite vodovodne cevi NL DN 150 pri prečkanju manjših neimenovanih potokov, pritokov, melioracijskih jarkov, jarkov za odvodnjavanje ipd. s prekopom. Dobava in vgradnja zaščitne jeklene cevi fi 323,9,4 x 8 mm, za vgradnjo vodovodne cevi NL DN 150 (zajeta v posebni postavki), v kompletu z montažo pripadajočih tesnilnih manšet in plastičnih distančnikov (zajeti v posebnih postavkah), s sočelnim varjenjem, z vsemi prenosi in pomožnimi deli.</t>
  </si>
  <si>
    <t>Jeklena cev fi 323,9 x 8 mm.</t>
  </si>
  <si>
    <t>Jeklena cev fi 219 x 6,3 mm.</t>
  </si>
  <si>
    <t>Izvedba zaščite vodovodne cevi NL DN 100 pri prečkanju manjših neimenovanih potokov, pritokov, melioracijskih jarkov, jarkov za odvodnjavanje ipd. s prekopom. Dobava in vgradnja zaščitne jeklene cevi fi 219 x 6,3 mm, za vgradnjo vodovodne cevi NL DN 100 (zajeta v posebni postavki), v kompletu z montažo pripadajočih tesnilnih manšet in plastičnih distančnikov (zajeti v posebnih postavkah), s sočelnim varjenjem, z vsemi prenosi in pomožnimi deli.</t>
  </si>
  <si>
    <t>Plastični distančnik DN 300/150</t>
  </si>
  <si>
    <t>Plastični distančnik DN 250/100</t>
  </si>
  <si>
    <t>Plastični distančnik DN 200/100</t>
  </si>
  <si>
    <t>Tesnilna manšeta DN 300/150</t>
  </si>
  <si>
    <t>Tesnilna manšeta DN 250/100</t>
  </si>
  <si>
    <t>Tesnilna manšeta DN 200/100</t>
  </si>
  <si>
    <t>Protierozijska zaščita brežine z izgradnjo asf. mulde oz. koritnice na zemljišču s parc. št. 604/4, k.o. Vitna vas (od točke V173 do V177 gradbene situacije); izvedba kamnite obloge brežine, v skupni dolžini cca 75 m in povprečni višini 60 cm in asf. mulde oz. koritnice, v dolžini cca 75. V postavki všteti vsi izkopi, zasipi, dobava kamna fi 20-40 cm, betona C12/15, z vsemi pomožnimi deli in tranporti.</t>
  </si>
  <si>
    <t>Utrditev vznožja brežine s kamnito zložbo in izgradnja mulde oz. koritnice, na zemljišču s parc. št. 604/4, 
k.o. Vitna vas, v skupni dolžini cca 70 m (od točke B1 do B6 gradbene situacije). V postavki všteti vsi izkopi, zasipi, dobava kamna fi 20-40 cm, z vsemi pomožnimi deli in tranporti.</t>
  </si>
  <si>
    <t xml:space="preserve">Nabava in vgradnja vodovodne cevi iz polietilena visoke gostote PE100 d32 SDR 11 (za tlak pn 16 bar). V ceni postavke všteta nabava, transport, razrez, montaža, spojni in tesnitveni material. Dolžina cevi podlajšana za  3% zaradi vijugastega polaganja cevovoda, rezanja,...! </t>
  </si>
  <si>
    <t xml:space="preserve">Nabava in vgradnja vodovodne cevi iz polietilena visoke gostote PE100 d40 SDR 11 (za tlak pn 16 bar). V ceni postavke všteta nabava, transport, razrez, montaža, spojni in tesnitveni material. Dolžina cevi podlajšana za  3% zaradi vijugastega polaganja cevovoda, rezanja,...! </t>
  </si>
  <si>
    <t xml:space="preserve">Nabava in vgradnja vodovodne cevi iz polietilena visoke gostote PE100 d50 SDR 11 (za tlak pn 16 bar). V ceni postavke všteta nabava, transport, razrez, montaža, spojni in tesnitveni material. Dolžina cevi podlajšana za  3% zaradi vijugastega polaganja cevovoda, rezanja,...! </t>
  </si>
  <si>
    <t xml:space="preserve">Nabava in vgradnja vodovodne cevi iz polietilena visoke gostote PE100 d63 SDR 11 (za tlak pn 16 bar). V ceni postavke všteta nabava, transport, razrez, montaža, spojni in tesnitveni material. Dolžina cevi podlajšana za  3% zaradi vijugastega polaganja cevovoda, rezanja,...! </t>
  </si>
  <si>
    <t xml:space="preserve">Nabava in vgradnja vodovodne cevi iz polietilena visoke gostote PE100 d90 SDR 11 (za tlak pn 16 bar). V ceni postavke všteta nabava, transport, razrez, montaža, spojni in tesnitveni material. Dolžina cevi podlajšana za  3% zaradi vijugastega polaganja cevovoda, rezanja,...! </t>
  </si>
  <si>
    <t>Prirobnica varilna ravna DN 100, pn=16 bar, DIN 2576</t>
  </si>
  <si>
    <t>Dobava in montaža po meri izdelanega kolena FFK-Q 
DN 100 mm, iz nerjavečega jekla INOX AISI 304, za navezavo cevovoda pri vodohranu VH Pišeška cesta, v sestavi:</t>
  </si>
  <si>
    <t>Cevni lok fi 114,3 x 2 mm / 90°, pn 16 bar, EN 10217-7</t>
  </si>
  <si>
    <t>Prirobnica varilna ravna DN 100, pn 16 bar, DIN 2576</t>
  </si>
  <si>
    <t>Cev okrogla fi 114,3 x 2 mm, pn 16 bar, EN 10217-7</t>
  </si>
  <si>
    <t>Dobava in montaža po meri izdelanega prehodnega 
kosa FF DN 150/1000 mm, iz nerjavečega jekla INOX AISI 304, za prehod skozi AB steno vodohrana, v sestavi:</t>
  </si>
  <si>
    <t>Dobava in montaža po meri izdelanega kolena FFK-Q 
DN 100 mm, iz nerjavečega jekla INOX AISI 304, za prehod skozi steno črpališča, v sestavi:</t>
  </si>
  <si>
    <t>Cev okrogla fi 168,30 x 2 mm, pn 16 bar, EN 10217-7</t>
  </si>
  <si>
    <t>Prirobnica varilna ravna DN 150, pn 16 bar, DIN 2576</t>
  </si>
  <si>
    <t>Mehanski ventil za redukcijo tlaka za vgradnjo v jašek 
DN 50</t>
  </si>
  <si>
    <t>Mehanski ventil za redukcijo tlaka za vgradnjo v jašek 
DN 80</t>
  </si>
  <si>
    <t>Navojni lovilec nesnage DN 50</t>
  </si>
  <si>
    <t>Navojni lovilec nesnage Rp 3/4"</t>
  </si>
  <si>
    <t>Navojni lovilec nesnage DN 80</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</si>
  <si>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LC 024581 Bojsno - Brezje, v skupni dolžini cca 405 m.</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</si>
  <si>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JP 525851 Bojsno (Škof) - vas, v skupni dolžini cca 420 m.</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</si>
  <si>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LC 024622 Brezje - Bojsno, v skupni dolžini cca 1890 m.</t>
  </si>
  <si>
    <t>Komplet izvedba zaščite gradbišča z ustrezno cestno - prometno signalizacijo (semaforji) in ročnim usmerjanjem ob konicah prometa (mahači), sladno s pripadajočim elaboratom o zapori ceste; zaščita gradbišča se izvede na vsakokratnem izkopu v cestnem telesu, in sicer za 
LC 024623 Bojsno - Globoko, v skupni dolžini cca 
315 m.</t>
  </si>
  <si>
    <t>Izdelava asfaltne mulde v sestavi AC16 surf B 50/70 A4 Z3 v debelini 10 cm; premaz stikov z bitumensko pasto. Niveleto robov prilagoditi obstoječim objektom (vhodi, dvozi, ...).</t>
  </si>
  <si>
    <t>Izdelava vodene vrtine fi 273 mm za podvrtanje potoka Žabjek. Vgradnja jeklene zaščitne cevi fi 273 x 7,1 mm. V postavki zajeta nabava, dostava, izdelava vodene 
vrtine, prestavitev stroja, vgradnja jeklene zaščitne cevi, rezanje, varjenje in vgradnja vodovodne cevi DN 100. Vodovodna cev je zajeta v posebni postavki.</t>
  </si>
  <si>
    <t>Izdelava vodene vrtine fi 273 mm v zemljini IV. - V. ktg., za montažo zaščitne kovinske cevi fi 273 x 7,1 mm, po tehnologiji vodenega vrtanja z optičnim usmerjanjem (Perforator).</t>
  </si>
  <si>
    <t>Dobava in montaža kovinske zaščitne cevi fi 273 x 7,1 mm.</t>
  </si>
  <si>
    <t>Izdelava vodene vrtine fi 325 mm pod cesto JP 525 851 Bojsno (Škof) - vas, ter vgradnja jeklene zaščitne cevi JE DN 323,9 x 8 mm. V postavki zajeta nabava, dostava, izdelava vodene vrtine, prestavitev stroja, vgradnja jeklene zaščitne cevi, rezanje, varjenje in vgradnja vodovodne cevi DN 150. Vodovodna cev je zajeta v posebni postavki.</t>
  </si>
  <si>
    <t>Izdelava vodene vrtine fi 273 mm pod cesto JP 525 851 Bojsno (Škof) - vas, ter vgradnja jeklene zaščitne cevi JE DN 323,9 x 8 mm. V postavki zajeta nabava, dostava, izdelava vodene vrtine, prestavitev stroja, vgradnja jeklene zaščitne cevi, rezanje, varjenje in vgradnja vodovodne cevi DN 150. Vodovodna cev je zajeta v posebni postavki.</t>
  </si>
  <si>
    <t xml:space="preserve">Izdelava vodene vrtine fi 125 mm pod cesto  LC 024622 Brezje - Bojsno, ter vgradnja jeklene zaščitne cevi JE DN 125 x 4,5 mm. V postavki zajeta nabava, dostava, izdelava vodene vrtine, prestavitev stroja, vgradnja jeklene zaščitne cevi, rezanje, varjenje in vgradnja oplaščene vodovodne cevi PE d63 mm. </t>
  </si>
  <si>
    <t>Izdelava vodene vrtine fi 273 mm pod cesto LC 024623 Bojsno - Globoko, ter vgradnja jeklene zaščitne cevi JE DN 273 x 7,1  mm. V postavki zajeta nabava, dostava, izdelava vodene vrtine, prestavitev stroja, vgradnja jeklene zaščitne cevi, rezanje, varjenje in vgradnja vodovodne cevi DN100. Vodovodna cev je zajeta v posebni postavki.</t>
  </si>
  <si>
    <t>Izdelava vodene vrtine fi 325 mm pod cesto LC 024622 Brezje - Bojsno, ter vgradnja jeklene zaščitne cevi JE DN  323,9 x 8 mm. V postavki zajeta nabava, dostava, izdelava vodene vrtine, prestavitev stroja, vgradnja jeklene zaščitne cevi, rezanje, varjenje in vgradnja vodovodne cevi DN150. Vodovodna cev je zajeta v posebni postavki.</t>
  </si>
  <si>
    <t>Tesnilna manšeta DN 125/100</t>
  </si>
  <si>
    <t>Izdelava vodovodnega AB jaška, notranjih (svetlih) dimenzij D x Š x V = 2,50 x 1,50 x 1,80 m, debelina 
sten in plošč 20 cm, iz betona C30/37, komplet z vsemi pomožnimi deli (opaž, armatura, podložni beton, poglobitev za črpanje, zatesnitev delovnih stikov in predorov cevi s tesnilnim trakom iz bentonita in 
kavčuka), izdelavo odprtine v krovni plošči 60 x 60 cm, nadvišanje krovne plošče za 30 cm za izdelavo vstopnega grla ter vgradnjo kompozitnega pokrova 80 x 80 cm. Vstopna lestev iz INOX-a je zajeta v posebni postavki. Gabarite jaška prilagoditi dejanskim terenskim razmeram ob gradnji.</t>
  </si>
  <si>
    <t xml:space="preserve">Nabava in vgradnja vodovodne cevi iz polietilena visoke gostote PE100 d75 SDR 11 (za tlak pn 16 bar). V ceni postavke všteta nabava, transport, razrez, montaža, spojni in tesnitveni material. Dolžina cevi podlajšana za  3% zaradi vijugastega polaganja cevovoda, rezanja,...! </t>
  </si>
  <si>
    <t>Dobava in montaža po meri izdelanega prehodnega kosa FF DN 150/1000 mm, iz nerjavečega jekla INOX AISI 304, za prehod skozi AB steno jaška, v sestavi:</t>
  </si>
  <si>
    <t>Cev okrogla fi 114,30 x 2 mm, pn=16 bar, EN 10217-7</t>
  </si>
  <si>
    <t>Dobava in montaža obročnega tesnila  za zatesnitev odprtine med prehodnim kosom (FF) in izvrtano odprtino v vodovodni AB jašek</t>
  </si>
  <si>
    <t>Dezinfekcija in izpiranje primarnega cevovoda po izvršeni tlačni probi in dokončni montaži.
Profil cevi od DN 80 do vključno DN 150.</t>
  </si>
  <si>
    <t>Tlačni preizkus primarnega cevovoda po veljavnih standardih za posamezne vrste cevovoda, po navodilih proizvajalca in zahtevah nadzornega organa.
Profil cevi od DN 80 do vključno DN 150.</t>
  </si>
  <si>
    <t>Tlačni preizkus primarnega cevovoda po veljavnih standardih za posamezne vrste cevovoda, po navodilih proizvajalca in zahtevah nadzornega organa.
Profil cevi od DN 80 do vključno DN 250.</t>
  </si>
  <si>
    <t>Dezinfekcija in izpiranje primarnega cevovoda po izvršeni tlačni probi in dokončni montaži.
Profil cevi od DN 80 do vključno DN 250.</t>
  </si>
  <si>
    <t>Dobava in vgradnja dveh zaščitnih cevi kot npr PVC-UK fi 200mm po 5m', speljana iz temeljne plošče objekta v raščen teren, za morebitno kasnejšo vgradnjo instalacije</t>
  </si>
  <si>
    <t>Opaž vertikalnih betonskih sten vodohrana s podpiranjem do 3.0 m višine s prenosom materiala do mesta vgraditve, opaženjem in razopaženjem, čiščenjem lesa in vsemi pomožnimi deli in prenosi. Kvadratura je računana enostransko.</t>
  </si>
  <si>
    <t>Izvedba gladkega opaža za ravno AB ploščo vodnih celic in armaturne celice, deb. do 30 cm, s podporami višine od 3-6 m. Kvadratura je računana enostransko.</t>
  </si>
  <si>
    <t>- podložni beton pod temeljno ploščo objekta
- izdelava betonske mulde za drenažo objekta</t>
  </si>
  <si>
    <t>Izdelava, dobava in vgrajevanje betona MB30 v armirane konstrukcije v debelini 30 cm s vsemi pomožnimi deli, vibriranjem, prenosi in transporti, vgradnjo vodo tesnilnega traku, sanacijo lukenj zaradi vezave opaža (na prehodu plošča/stena obvezno vgraditi tesnilni pločevinasti  trak širine 200mm - zajet v posebni postavki). Beton preseka 0,30 m3/m2. Vse delovne stike in dilatacije je potrebno posebej obdelati skladno z DVGW regulativo. Beton sten in talne plošče vodnih celic je marke vodonepropust. min B-6 beton; računski presek 0,30 m3/m2-m1.
Pred vgradnjo betona je nujno vgraditi INOX prehodne fazonske kose po montažnem načrtu. Priprava lukenj za naknadno vbetoniranje fazonov, ali kasneše vrtanje ni dovoljeno! Fazonske kose na pozicije vgradi izvajalec INOX opreme, kar je zajeto v popisu del. Nujna uskladitev med gardbenim in strojnim izvajalcem del!</t>
  </si>
  <si>
    <t>Premaz dela zasutega objekta z zunanje strani s s hidroizulacijsko bituminizirano osnovo kot npr. IBITOL, v sloju cca 1 do 1,mm, pred varjenjem bituminiziranea traku</t>
  </si>
  <si>
    <t>IZGRADNJA VODOHRANA PIŠECE</t>
  </si>
  <si>
    <t>0.1.12</t>
  </si>
  <si>
    <t>1.1.19A</t>
  </si>
  <si>
    <t>1.1.19B</t>
  </si>
  <si>
    <t>1.1.19C</t>
  </si>
  <si>
    <t>1.1.19D</t>
  </si>
  <si>
    <t>1.1.47B</t>
  </si>
  <si>
    <t>1.1.47C</t>
  </si>
  <si>
    <t>1.1.48A</t>
  </si>
  <si>
    <t>1.1.48B</t>
  </si>
  <si>
    <t>1.1.48C</t>
  </si>
  <si>
    <t>1.1.49A</t>
  </si>
  <si>
    <t>1.1.49B</t>
  </si>
  <si>
    <t>1.1.49C</t>
  </si>
  <si>
    <t>1.1.53A</t>
  </si>
  <si>
    <t>1.1.55</t>
  </si>
  <si>
    <t>1.1.55A</t>
  </si>
  <si>
    <t>1.1.56</t>
  </si>
  <si>
    <t>1.1.57</t>
  </si>
  <si>
    <t>1.1.58</t>
  </si>
  <si>
    <t>1.1.59</t>
  </si>
  <si>
    <t>1.1.60</t>
  </si>
  <si>
    <t>1.1.61</t>
  </si>
  <si>
    <t>1.1.62</t>
  </si>
  <si>
    <t>1.1.63</t>
  </si>
  <si>
    <t>1.1.63A</t>
  </si>
  <si>
    <t>1.1.64</t>
  </si>
  <si>
    <t>1.1.65</t>
  </si>
  <si>
    <t>1.1.66</t>
  </si>
  <si>
    <t>1.1.67</t>
  </si>
  <si>
    <t>2.1.77</t>
  </si>
  <si>
    <t>2.1.78</t>
  </si>
  <si>
    <t>2.1.79</t>
  </si>
  <si>
    <t>2.1.80</t>
  </si>
  <si>
    <t>2.1.81</t>
  </si>
  <si>
    <t>2.1.82</t>
  </si>
  <si>
    <t>2.1.83</t>
  </si>
  <si>
    <t>2.1.83A</t>
  </si>
  <si>
    <t>2.1.83B</t>
  </si>
  <si>
    <t>2.1.84</t>
  </si>
  <si>
    <t>2.1.85</t>
  </si>
  <si>
    <t>2.1.86</t>
  </si>
  <si>
    <t>2.1.87</t>
  </si>
  <si>
    <t>2.1.87A</t>
  </si>
  <si>
    <t>2.1.87B</t>
  </si>
  <si>
    <t>2.1.87C</t>
  </si>
  <si>
    <t>2.1.87D</t>
  </si>
  <si>
    <t>2.1.87E</t>
  </si>
  <si>
    <t>2.1.88</t>
  </si>
  <si>
    <t>2.1.89</t>
  </si>
  <si>
    <t>2.1.90</t>
  </si>
  <si>
    <t>2.1.90A</t>
  </si>
  <si>
    <t>2.1.90B</t>
  </si>
  <si>
    <t>2.1.90C</t>
  </si>
  <si>
    <t>0.1.14</t>
  </si>
  <si>
    <t>0.1.15</t>
  </si>
  <si>
    <t>1.1.39B</t>
  </si>
  <si>
    <t>1.1.39C</t>
  </si>
  <si>
    <t>1.1.43A</t>
  </si>
  <si>
    <t>2.1.80A</t>
  </si>
  <si>
    <t>2.1.80B</t>
  </si>
  <si>
    <t>2.1.81A</t>
  </si>
  <si>
    <t>2.1.81B</t>
  </si>
  <si>
    <t>2.1.82A</t>
  </si>
  <si>
    <t>2.1.82B</t>
  </si>
  <si>
    <t>2.1.91</t>
  </si>
  <si>
    <t>1.1.46A</t>
  </si>
  <si>
    <t>1.1.45A</t>
  </si>
  <si>
    <t>1.1.50A</t>
  </si>
  <si>
    <t>1.1.50B</t>
  </si>
  <si>
    <t>1.1.50C</t>
  </si>
  <si>
    <t>1.1.51B</t>
  </si>
  <si>
    <t>1.1.51A</t>
  </si>
  <si>
    <t>1.1.51C</t>
  </si>
  <si>
    <t>1.1.57A</t>
  </si>
  <si>
    <t>1.1.50D</t>
  </si>
  <si>
    <t>1.1.42A</t>
  </si>
  <si>
    <t>1.1.42B</t>
  </si>
  <si>
    <t>1.1.42C</t>
  </si>
  <si>
    <t>1.1.42D</t>
  </si>
  <si>
    <t>1.1.41E</t>
  </si>
  <si>
    <t>1.1.41D</t>
  </si>
  <si>
    <t>1.1.41C</t>
  </si>
  <si>
    <t>1.1.41B</t>
  </si>
  <si>
    <t>1.1.41A</t>
  </si>
  <si>
    <t>1.1.40D</t>
  </si>
  <si>
    <t>1.1.40C</t>
  </si>
  <si>
    <t>1.1.40B</t>
  </si>
  <si>
    <t>1.1.40A</t>
  </si>
  <si>
    <t>0.1.2A</t>
  </si>
  <si>
    <t>0.1.2B</t>
  </si>
  <si>
    <t>0.1.2C</t>
  </si>
  <si>
    <t>0.1.2D</t>
  </si>
  <si>
    <t>1.1.51D</t>
  </si>
  <si>
    <t>1.1.56A</t>
  </si>
  <si>
    <t>2.1.89A</t>
  </si>
  <si>
    <t>2.1.89B</t>
  </si>
  <si>
    <t>2.1.89C</t>
  </si>
  <si>
    <t>2.1.89D</t>
  </si>
  <si>
    <t>2.1.89E</t>
  </si>
  <si>
    <t>2.1.92</t>
  </si>
  <si>
    <t>2.1.92A</t>
  </si>
  <si>
    <t>2.1.92B</t>
  </si>
  <si>
    <t>1.1.43B</t>
  </si>
  <si>
    <t>1.1.43C</t>
  </si>
  <si>
    <t>1.1.43D</t>
  </si>
  <si>
    <t>1.1.43E</t>
  </si>
  <si>
    <t>1.1.44A</t>
  </si>
  <si>
    <t>1.1.44B</t>
  </si>
  <si>
    <t>1.1.44C</t>
  </si>
  <si>
    <t>1.1.44D</t>
  </si>
  <si>
    <t>1.1.35A</t>
  </si>
  <si>
    <t>1.1.35B</t>
  </si>
  <si>
    <t>1.1.35C</t>
  </si>
  <si>
    <t>1.1.35D</t>
  </si>
  <si>
    <t>1.1.36A</t>
  </si>
  <si>
    <t>Izdelava in postavitev gradbenih profilov.</t>
  </si>
  <si>
    <t>Zakoličba vodohrana, trase izpustnega kanala in trase el kablov.</t>
  </si>
  <si>
    <t>Varnostni načrt.</t>
  </si>
  <si>
    <t>0.1.1A</t>
  </si>
  <si>
    <t>0.1.1C</t>
  </si>
  <si>
    <t>Strojni izkop humusa v gozdu. Globina izkopa 0,2 m, širina 1,5 m in deponiranje v razdlaji 1 m od gradbene jame oz. odvoz na začasno deponijo v razdalji do 500 m, ter ponovno prevoz na gradbišče za razsutje humusa po terenu. Izkop izvršiti skladno s predpisi o varstvu pri delu.</t>
  </si>
  <si>
    <t>Opomba 14:</t>
  </si>
  <si>
    <t>Zemeljskima dela za izkop/zasip gradbene jame vodohrana in zaledja zidu so všteti v 2/3  Načrtu zunanje ureditve vodohrana Pišece!!!</t>
  </si>
  <si>
    <t>Strojni in delno ročni izkop gradbene jame za izpustni kanal, izpustne cevovode in električni kabel širine do 1,00 m na dnu v terenu 3. do 4. ktg., z odmetom materiala do 3,0 m od roba jarka vključno z zasutjem, razplaniranjem in utrjevanjem po vgradnji izpustne cevi; globina izkopa do 1,5 m. Izkop izvršiti skladno s predpisi o varstvu pri delu.</t>
  </si>
  <si>
    <t>Komplet izdelava peščene posteljice pod objektom do zbitosti 50 MPa in peščene posteljice 10 cm pod izpustnim kanalom iz nekoherentnega materiala do deb. 10cm, v kateri si cev sama izoblikuje ležišče. (pesek/gramoz z zrnom do max 8mm brez ostrih robov). Izdelati poglobitev pod spojkami.</t>
  </si>
  <si>
    <t>Vertikalni opaž okoli temeljne plošče vodohrana in poglobitve v dnu, s prenosom materiala do mesta vgraditve, opaženjem in razopaženjem, čiščenjem opaža in vsemi pomožnimi deli in prenosi. Kvadratura je računana enostransko.</t>
  </si>
  <si>
    <t>Pleskanje notranjih sten in plošč armaturne komore VH, z vodoobstojnim premazom v beli barvi: čiščenje površin, grundiranje, finalni oplesk.</t>
  </si>
  <si>
    <r>
      <t xml:space="preserve">DRENAŽA - </t>
    </r>
    <r>
      <rPr>
        <b/>
        <sz val="10"/>
        <color rgb="FFFF0000"/>
        <rFont val="Arial"/>
        <family val="2"/>
        <charset val="238"/>
      </rPr>
      <t>ZAJETA V NAČRTU ZUNANJE UREDITVE VH PIŠECE</t>
    </r>
  </si>
  <si>
    <r>
      <t xml:space="preserve">ZEMELJSKA DELA - </t>
    </r>
    <r>
      <rPr>
        <b/>
        <sz val="10"/>
        <color rgb="FFFF0000"/>
        <rFont val="Arial"/>
        <family val="2"/>
        <charset val="238"/>
      </rPr>
      <t>ZAJETA V NAČRTU ZUNANJE
UREDITVE VH PIŠECE!</t>
    </r>
  </si>
  <si>
    <t>Vrata INOX 2050/1000, izolirana proti kondenzu, z zračno rešetko 325/225 pri tleh z mrežico proti vstopu mrčesa in protidežno zaporo; dobava in vgradnja.</t>
  </si>
  <si>
    <t>Dobava in polaganje keramičnih ploščic srednje kvalitete v zgornji etaži armaturne celice, vključno s talno obrobo 7,5 cm, izravnavo tal, fugiranje.</t>
  </si>
  <si>
    <t>PROJEKT</t>
  </si>
  <si>
    <t xml:space="preserve">Hidravlične izboljšave vodovodnega sistema Brežice v letih 2018-2022
odsek 1: vodovod Pišece – Bizeljsko - Bojsno </t>
  </si>
  <si>
    <t>Načrt št. V1-29/2018-odsek 1-E1</t>
  </si>
  <si>
    <t>ELEKTRO PRIKLJUČEK VODOHRANA PIŠECE</t>
  </si>
  <si>
    <t>1.</t>
  </si>
  <si>
    <t>Navedena oprema v tem popisu je napisana kot primer in ni zavezujoča za investitorja, ponudnik opreme mora zagotoviti ekvivalentno ali večjo kvaliteto ponujene opreme.</t>
  </si>
  <si>
    <t>2.</t>
  </si>
  <si>
    <t>Vsa ponujena oprema mera biti kompatibilna z obstoječo opremo! Opremo potrdi investitor, oziroma po pooblastilu investitorja upravljalec vodovoda.</t>
  </si>
  <si>
    <t>3.</t>
  </si>
  <si>
    <t>V ceni vsake posamezne postavke je zajeta nabava, prenosi in transporti, pripravljalna dela, zarisovanje, montaža, preizkusi, pomožna ter zaključna dela, regulacija, pleskanje in antikorozijska zaščita vseh nezaščitenih fazonov in armatur ter ves drobni material.</t>
  </si>
  <si>
    <t>4.</t>
  </si>
  <si>
    <t>V postavkah je všteta izdelava prebojev za cevne instalacije, odvoz ruševin zaradi izdelave prebojev na trajno deponijo, skladno z zakonom in predpisi. Izvedba prebojev na način, da ne pride do poškodb konstrukcije objekta.</t>
  </si>
  <si>
    <t>5.</t>
  </si>
  <si>
    <t>Dela izvajati v skladu z veljavnimi tehničnimi predpisi, normativi in upoštevati predpise iz varstva pri delu.</t>
  </si>
  <si>
    <t>6.</t>
  </si>
  <si>
    <t>V postavkah je všteta izdelava prebojev za elektro instalacije, odvoz ruševin zaradi izdelave prebojev na trajno deponijo, skladno z zakonom in predpisi. Izvedba prebojev na način, da ne pride do poškodb konstrukcije objekta.</t>
  </si>
  <si>
    <t>7.</t>
  </si>
  <si>
    <t xml:space="preserve">Načrte in opremo je potrebno prilagoditi izbrani - ponujeni tehnologiji! Oprema mora biti potrjena in odobrena s strani investitorja oziroma s pooblastiolom od končnega upravljalca sistema. </t>
  </si>
  <si>
    <t>8.</t>
  </si>
  <si>
    <t>Pred oddajo ponudbe za izvedbo del si mora ponudnik storitev (izvajalec) pridobiti tehnično dokumentacijo predvidene izvedbe objekta, ki jo je dolžan pregledati ter na osnovi pregledane dokumentacije podati ponudbo. O morebitnih neskladjih, med tehnično dokumentacijo in projektantskih popisov, je o ugotovitvah potrebno obvestiti investitorja in projektanta.</t>
  </si>
  <si>
    <t>9.</t>
  </si>
  <si>
    <t>OPOMBA: IZKOPI KABELSKEGA JARKA IN ZASIP KABLA SO V GRADBENEM PROJEKTU.</t>
  </si>
  <si>
    <t>REKAPITUALCIJA EL. PRIKLJUČEK VH PIŠECE</t>
  </si>
  <si>
    <t>VH PIŠECE ELEKTRO PRIKLJUČEK</t>
  </si>
  <si>
    <t xml:space="preserve">Sklenitev pogodbe o priključitvi na javno elektro distribucijsko omrežje z Elektrom Celje d.d.. Ureditev pogodbe z izbranim ponudnikom električne energije. </t>
  </si>
  <si>
    <t>Geodetska ZAKOLIČBA NN trase v dolžini 35 m, ki služijo za situativno navezavo poteka trase v prostor.</t>
  </si>
  <si>
    <t>Izdelava končnega geodetskega posnetka posnetka izvedbe trase NN kabelske kanalizacije v dolžini 35 m. Geodetski posnetek trase kablovoda je treba predati tudi El. Celje, da novo trasi vnese v soj kataster el. vodov.</t>
  </si>
  <si>
    <t>Projekt za vpis v uradne evidence, vpis objekta v uradne evidence.</t>
  </si>
  <si>
    <t>1.5</t>
  </si>
  <si>
    <t>Izdelava križanj s kompletno obstoječo infrastrukturo. Izdelava križanj z  vodovodno inštalacijo, telekomunikacijsko, energetsko, komunalno,.... Križanja se izvede skladno z navodili lastnika komunalnega voda.</t>
  </si>
  <si>
    <t>1.6</t>
  </si>
  <si>
    <t>Izvedba priklopa NN kabla v obstoječi PMEO s strani elektrodistributerja, stikalne manipulacije, izvedba varovanja, stikalne manipulacije priklopa na NN omrežje.</t>
  </si>
  <si>
    <t>1.7</t>
  </si>
  <si>
    <t xml:space="preserve">Izvedba podvarovanja v obstoječi PMO. Varovalčni ločilnik, vel.000, prik. 50 mm² vijačna, 125 A. Vgradnja v omerico obstoječo PMO, v kateri se navežemo na NN el. omrežje. Varovanje NN odvoda VH Pišece. </t>
  </si>
  <si>
    <t>1.8</t>
  </si>
  <si>
    <t>Taljivi vložek NV/NH NV00 C 35 A gL/gG 500 V</t>
  </si>
  <si>
    <t>1.9</t>
  </si>
  <si>
    <t>35 m kabel aluminij E AY2Y J 4x70 mm² + 2,5 RM mm² 0,6/1 kV   uvlečen v zaščitno rdečo cev PVC Ø 110 mm. Komplet s položitvijo in priklopom v predvideni el. omarici PMO in PMEO VH Pišece. Komplet s položitvijo - uvlačenjem v zaščitno cev in priklopom.</t>
  </si>
  <si>
    <t>1.10</t>
  </si>
  <si>
    <t>Kabelski končniki za zaključitev kabla  E AY2Y J 4x70 mm² + 2,5 RM mm² 0,6/1 kV.</t>
  </si>
  <si>
    <t>1.11</t>
  </si>
  <si>
    <t>Dobava in polaganje cevi PVC ENERGETSKA 110/3,2 6M  (rdeča cev), 35 m od obstoječe priklopno merilne elektro omare do nove omare PMO do PMEO VH Pišece. Komplet s sponkami in ostalim materialom in delom.</t>
  </si>
  <si>
    <t>1.12</t>
  </si>
  <si>
    <t>Dobava in položitev opozorilnega traku rdeči z napisom POZOR ELEKTRIKA.</t>
  </si>
  <si>
    <t>1.13</t>
  </si>
  <si>
    <t>Izvedba posteljice za polaganje zaščitne cevi kabla s peskom 4-5 mm, komplet z utrditvijo dolžina x širina x globina (35 m x 0,4 m x 0,2m). 
Oponba: izkopi in zasutje so v gradbenem projektu. Plastna utrditev po slojih 20 cm.</t>
  </si>
  <si>
    <r>
      <t>m</t>
    </r>
    <r>
      <rPr>
        <sz val="11"/>
        <rFont val="Calibri"/>
        <family val="2"/>
        <charset val="238"/>
      </rPr>
      <t>³</t>
    </r>
  </si>
  <si>
    <t>1.14</t>
  </si>
  <si>
    <t xml:space="preserve">Prostostoječa priključno merilna elektro omarica enokrilna IP54 ali več, dim.: 530x770x320 (š,v,g) (v projektu omarica PMEO VH Pišece, oziroma ekvivalentna tipizirana pri Elektro CE, komplet s podstavkom, temeljno ploščo, antihidroskopskem polnilom (1 vreča 100 l),  varovalčno letvijo, montažno ploščo, okenci za merilne števce, priključnimi sponkami, ničelno sponko, zbiralko za izenačenje potencila...., postavitvijo v prostor, z direktni trifazni števec energije z dajalnikom impulza Flex II Landis Gyr + E35C; 3x230/400 V 50 Hz PLC modul V3.2, AD-FP91D140, oziroma drug števec skladen s tipizacijo Elektra Celje d.d.. Varovalčni ločilnik, vel.000, prik. 50 mm² vijačna, 125 A, talilnimi vložki 3x NV 500V gL-gG 00C 20A, prenapetostni odvodnik reda I, tipsko ključavnico elektra,... Komplet z drobnim materialom. (opomba glej detajl predvidene elektro omare). </t>
  </si>
  <si>
    <t>1.15</t>
  </si>
  <si>
    <t>Transportni stroški, zavarovanje gradbišča, nadzor distributerja nad izgradnjo kabelske trase ter ostali nepredvideni stroški.</t>
  </si>
  <si>
    <t>1.16</t>
  </si>
  <si>
    <t>Končne električne meritve, z izdelavo merilnega poročila. Predaja poročila investitorju v 3 izvodih. Merilec mora imeti opralvljen izpit Edisom ali Edison plus, meritve morajo biti narejene v prisotnosti odgovornega nadzornega elektro del. Merilec mora biti prisoten pri gradnji v vseh gradbenih fazah! Meritve se morajo izvesti v prisotnosti elektro nadzornika.</t>
  </si>
  <si>
    <t>1.17</t>
  </si>
  <si>
    <t>Izdelava komplet PID: elektro projekt po zakonu o graditvi objektov in pravilniku o podrobnejši vsebini tehnične dokumentacije; komplet PID v 4 izvodih.</t>
  </si>
  <si>
    <t>1.18</t>
  </si>
  <si>
    <t>Projektantski elektro nadzor izvedbe.</t>
  </si>
  <si>
    <t>SKUPAJ 1; VH Pišece elektro priključek</t>
  </si>
  <si>
    <t>Načrt št. V1-29/2018-odsek 1-E2</t>
  </si>
  <si>
    <t>ELEKTRO INŠTALACIJE VODOHRANA PIŠECE</t>
  </si>
  <si>
    <t>POPIS ELEKTRO DEL IN OPREME VH PIŠECE</t>
  </si>
  <si>
    <t>REKAPITUALCIJA VH PIŠECE</t>
  </si>
  <si>
    <t>VH Pišece ozemljitve</t>
  </si>
  <si>
    <t>Temeljno ozemljilo objekta. Ploščati trak Fe/Zn 25 x 4 mm (izvedba ''temelnega'' ozemlila) položen v betonsko konstrukcijo objekta. Komplet s položitvijo in priteditvijo na armaturo ter zaščeten na mestih prerezov - poškodb z bitumnom.</t>
  </si>
  <si>
    <t>Sponka za izvedbo galvanskega stika med temelnem ozemljilom in armaturo objekta. Uporabi se sponka kot naprimer HARMI 40X30 KON09 FE M10.</t>
  </si>
  <si>
    <t xml:space="preserve">Ozemljitveni potencialni obroč. Ploščati nerjaveč trak Rf 30 x 3,5 mm, dolžina cca   50 35m, položen v okoli objekta vodohrama. Komplet z izkopom jarka (globina min 0,8 m ) in zasutjem jarka, položitvijo, priteditvijo na temeljno ozemljilo, z izvedbamo izvodov, merilnih stikov ter izvedbo odvodov do zbiralk za izenačenje potencialov.... </t>
  </si>
  <si>
    <t>Križna inox sponka sestavljena iz 3 ploščic dimenzij  58x58 mm in 4 vijakov M8, komplet z izvedbo spojev na ozemljilni sistem.</t>
  </si>
  <si>
    <t>Ozemljitvena pletenica ustrezne dolžine brez izolacije, komplet z izvedbo premostitev in drobnim montažnim materialom.</t>
  </si>
  <si>
    <t xml:space="preserve">Cu žica izolirana Rumeno/zeleno P/F (H07V-K) 10 mm, komplet z objemkami in izvedbo galvanskih stikov na vse električno prevodne dele, ter povezavo na ozemljitveni sistem. </t>
  </si>
  <si>
    <t>Izvedba merilnega stika. Tipska povozna merilna ozemljitvena omarica, nosilnost 5 t, telo izdelano iz umetnih materialov, obstojnih na atmosferi (PE), pokrov omarice izdelan iz litega železa.</t>
  </si>
  <si>
    <t>Izvedba strelovoda. Okrogli vodnik iz aluminij legure Ø 8 mm namenjen izdelavi lovilnih in odvodnih vodov strelovodna žica, komplet z montažo.</t>
  </si>
  <si>
    <t>Nosilci za izvedbo strelovoda, koplet z montažo. Potrebujemo 10 stenskih nosilcev in 10 nosilcev za izvedbo strelovoda na ravni strehi.</t>
  </si>
  <si>
    <t>Mehanska zaščita vertikalnega strelovodnega odvoda INOX A2, dolžina 1,6 m. Komplet z montažo</t>
  </si>
  <si>
    <r>
      <t>Zbiralka za izenačenje električnega potenciala, s prekritjem iz umetne mase, možnost priključitve ozemljitvenega treku 30x3,5 mm, masivnega okroglega vodnika 7-10 mm, nosilcem in zbiralko 16 mm</t>
    </r>
    <r>
      <rPr>
        <sz val="11"/>
        <rFont val="Calibri"/>
        <family val="2"/>
        <charset val="238"/>
      </rPr>
      <t>²</t>
    </r>
    <r>
      <rPr>
        <sz val="11"/>
        <rFont val="Calibri"/>
        <family val="2"/>
        <charset val="238"/>
        <scheme val="minor"/>
      </rPr>
      <t>… komplet z montažo.</t>
    </r>
  </si>
  <si>
    <t>SKUPAJ 1; VH Pišece ozemljitve</t>
  </si>
  <si>
    <t>VH Pišece elektro inštalacije splošne moči in razsvetljave</t>
  </si>
  <si>
    <t>Zaščitna cev PE ∅ 50, komplet s polaganjem.</t>
  </si>
  <si>
    <t xml:space="preserve">Kabel PP00 Y 5x10 mm², polaganje od obstoječega PMEO VH Pišece, do R VH Pišece. Komplet z uvlačevanjem v zaščitno cev in položitvijo, s kabelskimi končniki in izvedbo povezave na obeh straneh. </t>
  </si>
  <si>
    <t>2.3</t>
  </si>
  <si>
    <t>Polica kabelska INOX A2 KP 200 mm /100 mm, brez pkrova, komplet z montažnim materialom in vgradnjo. Montažni in pritrdilni material mora biti INOX A2 kvalitete.</t>
  </si>
  <si>
    <t>2.4</t>
  </si>
  <si>
    <t>Zaščitna, plastična cev PNT 13,5 iz trdega pvc materiala z UV zaščito, za montažo kablov nad ometom s pritrdilnim materialom.</t>
  </si>
  <si>
    <t>2.5</t>
  </si>
  <si>
    <t>Zaščitna, plastična cev PNT 16 iz trdega pvc materiala z UV zaščito, za montažo kablov nad ometom s pritrdilnim materialom.</t>
  </si>
  <si>
    <t>2.6</t>
  </si>
  <si>
    <t>Zaščitna rebrasta CEV fi=13,5 mm NYLON ČRNA UV V2</t>
  </si>
  <si>
    <t>2.7</t>
  </si>
  <si>
    <t>Zaščitna rebrasta CEV fi=16 mm NYLON ČRNA UV V2</t>
  </si>
  <si>
    <t>2.8</t>
  </si>
  <si>
    <t>Stenska- stropna nadgradna LED svetilka kot naprimer DEVO LED Eco, 33 W, 840, IP65, 3300 lm, 1200 mm. Svetilke znotraj objekta VH Pišece.</t>
  </si>
  <si>
    <t>2.9</t>
  </si>
  <si>
    <t xml:space="preserve">Visokosvetilna LED zasilna svetilka za zidno ali stensko montažo, z IP65 zaščito pred vodo in prašnimi delci,  IP65. Avtonomno delovanje 3 ure. </t>
  </si>
  <si>
    <t>2.10</t>
  </si>
  <si>
    <t>Stikalo nadometno navadno 230 V/10 A, IP65, montaža h = 1,5 m</t>
  </si>
  <si>
    <t>2.11</t>
  </si>
  <si>
    <t>Stikalo nadometno menjalno 230 V/10 A, IP65, montaža h = 1,5 m</t>
  </si>
  <si>
    <t>2.12</t>
  </si>
  <si>
    <t>Senzor gibanja 180 °, prižiganje luči na vhodu v vodohran.</t>
  </si>
  <si>
    <t>2.13</t>
  </si>
  <si>
    <t>Nadometna 1P vtičnica 16A /230 V/50 Hz, IP65, montaža h = 1,5 m.</t>
  </si>
  <si>
    <t>2.14</t>
  </si>
  <si>
    <t>Nadometna 3P vtičnica 16 A/400 V/50 Hz, IP44, montaža h = 1,5 m.</t>
  </si>
  <si>
    <t>2.15</t>
  </si>
  <si>
    <r>
      <t>PP-Y 3 x 1,5 mm</t>
    </r>
    <r>
      <rPr>
        <sz val="11"/>
        <rFont val="Arial"/>
        <family val="2"/>
        <charset val="238"/>
      </rPr>
      <t>²</t>
    </r>
    <r>
      <rPr>
        <sz val="11"/>
        <rFont val="Calibri"/>
        <family val="2"/>
        <charset val="238"/>
      </rPr>
      <t xml:space="preserve"> </t>
    </r>
    <r>
      <rPr>
        <sz val="11"/>
        <rFont val="Calibri"/>
        <family val="2"/>
        <charset val="238"/>
        <scheme val="minor"/>
      </rPr>
      <t>(NYM)</t>
    </r>
  </si>
  <si>
    <t>2.16</t>
  </si>
  <si>
    <r>
      <t>PP-Y 5 x 1,5 mm</t>
    </r>
    <r>
      <rPr>
        <sz val="11"/>
        <rFont val="Arial"/>
        <family val="2"/>
        <charset val="238"/>
      </rPr>
      <t>²</t>
    </r>
    <r>
      <rPr>
        <sz val="11"/>
        <rFont val="Calibri"/>
        <family val="2"/>
        <charset val="238"/>
      </rPr>
      <t xml:space="preserve"> </t>
    </r>
    <r>
      <rPr>
        <sz val="11"/>
        <rFont val="Calibri"/>
        <family val="2"/>
        <charset val="238"/>
        <scheme val="minor"/>
      </rPr>
      <t>(NYM)</t>
    </r>
  </si>
  <si>
    <t>2.17</t>
  </si>
  <si>
    <t>PP-Y 3 x 2,5 mm² (NYM)</t>
  </si>
  <si>
    <t>2.18</t>
  </si>
  <si>
    <t>PP-Y 5 x 2,5 mm² (NYM)</t>
  </si>
  <si>
    <t>2.19</t>
  </si>
  <si>
    <t>LiYCY 4x1 mm²</t>
  </si>
  <si>
    <t>2.20</t>
  </si>
  <si>
    <t>Kabel ÖLFLEX CLASSIC CY 110 z oklopom 2x 1 mm²</t>
  </si>
  <si>
    <t>2.21</t>
  </si>
  <si>
    <t>Kabel ÖLFLEX CLASSIC CY 110 z oklopom 4x 1 mm²</t>
  </si>
  <si>
    <t>2.22</t>
  </si>
  <si>
    <t>Kabel ÖLFLEX CLASSIC CY 110 z oklopom 7x 1 mm²</t>
  </si>
  <si>
    <t>2.23</t>
  </si>
  <si>
    <t>Izvedba fiksnih priklopov IP44 električne opreme.</t>
  </si>
  <si>
    <t>2.24</t>
  </si>
  <si>
    <t>Priklop tehnoloških opreme in ostale opreme.</t>
  </si>
  <si>
    <t>2.25</t>
  </si>
  <si>
    <t>Vezava tehnološke in ostale kovinske opreme  na ozemljitvene izvode skupaj z veznim materialom (vijačenje, varjenje)</t>
  </si>
  <si>
    <t>2.26</t>
  </si>
  <si>
    <t>Elektro omara R VH Pišece prostostoječa kovinska sive RAL7035 prašne barve, IP55, omara dim. 1600x800x300 mm, podstavek, montažna plošča, kanali, DIN letve, predal za dokumentacijo…</t>
  </si>
  <si>
    <t>2.27</t>
  </si>
  <si>
    <t>Sponke, vezni in drobni material</t>
  </si>
  <si>
    <t>2.28</t>
  </si>
  <si>
    <t>Vezava stikalnega bloka in statično testiranje z izdelavo poročila o testih. Poročilo se preda naročniku v 3 izvodih.</t>
  </si>
  <si>
    <t>SKUPAJ 2; VH Pišece elektro inštalacije moči in razsvetljave</t>
  </si>
  <si>
    <t>VH Pišece  avtomatika in telemetrija</t>
  </si>
  <si>
    <t>OPOMBA: Tlačno stikalo, merilniki pretoka, elektromotorni zasuni so v strojnem projektu.</t>
  </si>
  <si>
    <t>3.1</t>
  </si>
  <si>
    <t>Izdelava delavniških načrtov, prilagoditev načrtov na dobavljeno opremo.</t>
  </si>
  <si>
    <t>3.2</t>
  </si>
  <si>
    <t>Termostat za grelec z 1 NO kontaktom 2 A, 230 V, nastavljiv 0-60 °C.</t>
  </si>
  <si>
    <t>3.3</t>
  </si>
  <si>
    <t>Grelnik za zaščito pred kondenzacijo, vgrajen v razdelilnik, 230 V, 60 W/100 °C.</t>
  </si>
  <si>
    <t>3.4</t>
  </si>
  <si>
    <t>Servisna svetilka s stikalom za ročni/avtomatski vklop svetilke, servisno L+N+PE, 230 V,16 A vtičnico in originalnim kablom z vtičnico.</t>
  </si>
  <si>
    <t>3.5</t>
  </si>
  <si>
    <t>RCD diferenčno zaščitno stikalo AC razred zaščite, občutljivosti 300 mA, 3P+N, 400 V, 25 A. Komplet s stikalom za avtomatski povratek.</t>
  </si>
  <si>
    <t>3.6</t>
  </si>
  <si>
    <t>RCD diferenčno zaščitno stikalo AC razred zaščite, občutljivosti 30 mA, 3P+N, 400 V, 25 A.Komplet s stikalom za avtomatski povratek. Selektivno.</t>
  </si>
  <si>
    <t>3.7</t>
  </si>
  <si>
    <t>Analogna sonda merjenja temperature PT100, temperaturno območje - 20 °C do + 70 °C. Merjenje temperature v prostoru klorinatorja.</t>
  </si>
  <si>
    <t>3.8</t>
  </si>
  <si>
    <t>Prenapetostna zaščita RAZREDA II.</t>
  </si>
  <si>
    <t>3.9</t>
  </si>
  <si>
    <t>Prenapetostna zaščita RAZREDA III (L in N)</t>
  </si>
  <si>
    <t>3.10</t>
  </si>
  <si>
    <t>Stikalo, glavno, za izklop v sili, 4-polno, 40 A, 16 kW, komplet s podalšano ročico do vrat elekto omare.</t>
  </si>
  <si>
    <t>3.11</t>
  </si>
  <si>
    <t xml:space="preserve">Inštalacijski odklopnik Icu=10 kA, 1-polna 10 A, karakteristika "B", s pomožnim 1 NO kontaktom za signalizacijo stanja. </t>
  </si>
  <si>
    <t>3.12</t>
  </si>
  <si>
    <t xml:space="preserve">Inštalacijski odklopnik Icu=10 kA, 1-polna 6 A, karakteristika "C", s pomožnimi 1 NO kontaktom za signalizacijo stanja. </t>
  </si>
  <si>
    <t>3.13</t>
  </si>
  <si>
    <t xml:space="preserve">Inštalacijski odklopnik Icu=10 kA, 1-polna 10 A, karakteristika "C", s pomožnimi 1 NO kontaktom za signalizacijo stanja. </t>
  </si>
  <si>
    <t>3.14</t>
  </si>
  <si>
    <t xml:space="preserve">Inštalacijski odklopnik Icu=10 kA, 1-polna 16 A, karakteristika "C", s pomožnim 1 NO kontaktom za signalizacijo stanja. </t>
  </si>
  <si>
    <t>3.15</t>
  </si>
  <si>
    <t xml:space="preserve">Inštalacijski odklopnik Icu=10 kA, 3-polna 16 A, karakteristika "C", s pomožnim 1 NO kontaktom za signalizacijo stanja. </t>
  </si>
  <si>
    <t>3.16</t>
  </si>
  <si>
    <t>Cevna varovalka za toke skladno z vezalnimi shemami.</t>
  </si>
  <si>
    <t>3.17</t>
  </si>
  <si>
    <t>Rele s 4 preklopnimi NO kontakti, optično indikacijo vklopa, s tuljavo za 24 VDC in RC členom.</t>
  </si>
  <si>
    <t>3.18</t>
  </si>
  <si>
    <t>Rele s 4 preklopnimi NO kontakti, optično indikacijo vklopa, s tuljavo za 230 AC.</t>
  </si>
  <si>
    <t>3.19</t>
  </si>
  <si>
    <t>Enopolno izbirno stikalo 1_0, 10 A, 230 V.</t>
  </si>
  <si>
    <t>3.20</t>
  </si>
  <si>
    <t>Signalna svetilka, LED -RDEČA za 24 VDC.</t>
  </si>
  <si>
    <t>3.21</t>
  </si>
  <si>
    <t>Signalna svetilka, LED -ZELENA za 24 VDC.</t>
  </si>
  <si>
    <t>3.22</t>
  </si>
  <si>
    <t>Signalna svetilka, LED -RUMENA za 24 VDC.</t>
  </si>
  <si>
    <t>3.23</t>
  </si>
  <si>
    <t>3.24</t>
  </si>
  <si>
    <t>Vrstne sponke  za montažo na DIN letev 35 mm, za priključek enožilnega vodnika do 0,5-6 mm², sive, modre in ruze barve.</t>
  </si>
  <si>
    <t>KPL</t>
  </si>
  <si>
    <t>3.25</t>
  </si>
  <si>
    <t>SHUKO'' enofazna vtičnica za montažo na DIN letev 1P+N+PE, 250 V, 16 A, IP65.</t>
  </si>
  <si>
    <t>3.26</t>
  </si>
  <si>
    <t>Zvezni merilc tlaka 4-20 mA/0-16 bar.</t>
  </si>
  <si>
    <t>3.27</t>
  </si>
  <si>
    <t>Telemetrijski krmilnik (4G + 1xEth + 1xRS-232 + 1xRS485 + 1xUSB (16xDIO, 8xAI), grafični web stražnik, alarm management, 30 dni podatkov, DNP3, Modbus RTU, 10-30VDC, low power kot naprimer TBOX LT2-530-4. Oprema ni zavezujoča za ponudnika, ponudnik lahko ponudi ekvivalentno opremo.</t>
  </si>
  <si>
    <t>3.28</t>
  </si>
  <si>
    <t>Grafični prikaz stanja v objektu (7" LED touch, barvni, Android, IP65, 24 VDC) s programsko opremo kot AF7.0. Komplet s programiranjem. Oprema ni zavezujoča za ponudnika, ponudnik lahko ponudi ekvivalentno opremo.</t>
  </si>
  <si>
    <t>3.29</t>
  </si>
  <si>
    <t>Napajalnik 24 VDC / 1,7 A</t>
  </si>
  <si>
    <t>3.30</t>
  </si>
  <si>
    <t>GSM GPRS Modem.</t>
  </si>
  <si>
    <t>3.31</t>
  </si>
  <si>
    <t>GSM antena +1 0 m kabla + konektorji.</t>
  </si>
  <si>
    <t>3.32</t>
  </si>
  <si>
    <t>Avtomatski polnilec z akumulatorjem 12 V / 7,2 Ah. Avtonomija delovanja avtomatike in telemetrijskih sistemov mora minimalno 24 ur.</t>
  </si>
  <si>
    <t>3.33</t>
  </si>
  <si>
    <t>Galvanska ločitev digitalnih signalov</t>
  </si>
  <si>
    <t>3.34</t>
  </si>
  <si>
    <t>Kontrolnik faz.</t>
  </si>
  <si>
    <t>3.35</t>
  </si>
  <si>
    <t xml:space="preserve">II. in III. stopenjska prenapetostna zaščita Iskra Zaščite </t>
  </si>
  <si>
    <t>3.36</t>
  </si>
  <si>
    <t>Prenapetostna zaščita tokovnih zank</t>
  </si>
  <si>
    <t>3.37</t>
  </si>
  <si>
    <t xml:space="preserve">Brezkontaktni indikator vstopa v objekt </t>
  </si>
  <si>
    <t>3.38</t>
  </si>
  <si>
    <t xml:space="preserve">Brezkontaktni indikator odprtja el. omarice. </t>
  </si>
  <si>
    <t>3.39</t>
  </si>
  <si>
    <t>Programska oprema.</t>
  </si>
  <si>
    <t>3.40</t>
  </si>
  <si>
    <t>Izdelava programske aplikacije v nadzornem programu (programiranje krmilnika).</t>
  </si>
  <si>
    <t>3.41</t>
  </si>
  <si>
    <t>Digitalna potopna sonda za merjenje nivoja in temperature (0-10 m, 15 m kabla, Modbus) kot naprimer Keller 36XW. Komplet z INOX A4 nosilnimi elementi in montažo.</t>
  </si>
  <si>
    <t>3.42</t>
  </si>
  <si>
    <t>Plovec s histerezo 15 m kabla kot naprimer Nivelco NL. Komplet z INOX A4 nosilnimi elementi in montažo.</t>
  </si>
  <si>
    <t>3.43</t>
  </si>
  <si>
    <t>Merilec residualnega klora (4-20 mA, 0-1,00 mg/l, 1% FS, 15 m kabla; z obtočno črpalko, montaža in spustitev v pogon kot naprimer Valter d.o.o.</t>
  </si>
  <si>
    <t>3.44</t>
  </si>
  <si>
    <t>PT100 temperaturno tipalo kot naprimer Testo tip 24 Pt100 -40 do +70 °C, IP65, sonda iz nerjavega jekla… Meritev temperature v prostoru klorinatorja.</t>
  </si>
  <si>
    <t>3.45</t>
  </si>
  <si>
    <t>Sonda za merjenje tlaka (0-16 bar, 4-20 mA) kot naprimer Danfoss MBS 3000.</t>
  </si>
  <si>
    <t>3.46</t>
  </si>
  <si>
    <t>Spustitev v pogon, nastavitve parametrov, dinamično testiraje, izdelava poročila o testiranju, poskusno delovanje in optimizacija sitema… (v PLC-ju, zaščitnih naprav, mehkega zagona, merilcev pretoka,…). Sestava poročil o izvedenih testiranjih, nastavljenih parametrih… Poročilo se preda naročniku v 3 izvodih.</t>
  </si>
  <si>
    <t>3.47</t>
  </si>
  <si>
    <t>Testiranje komunikacijskega protokola za telemetrijsko povezavo s CNS sistemom Komunale Brežice. Povezava in prenos podatkov morata biti kompatibilna z obstoječo telemetrijsko rešitvijo centra vodenja v nadzornem centru Komunale Brežice. Poročilo je treba predati naročniku v 3 izvodih.</t>
  </si>
  <si>
    <t>3.48</t>
  </si>
  <si>
    <t>3.49</t>
  </si>
  <si>
    <t>3.50</t>
  </si>
  <si>
    <t>Nadgradnja in izdelava programske aplikacije na obstoječem krmilniku objekta VH Bizeljsko za komuniciranje s krmilnikom VH Pišece in VH Brezje  (programiranje krmilnika).</t>
  </si>
  <si>
    <t>3.51</t>
  </si>
  <si>
    <t>Nadgradnje programa in izdelava SCADE v nadzornem Komunle Brežice. Vključitev VH Pišece v SCADO nadzornega centra. Izvedba prenosov signalov na dežurni telefon vzdrževalca - SMS obveščanje o napakah. Testiranje in optimizacija, komplet.</t>
  </si>
  <si>
    <t>SKUPAJ 3; VH Pišece  avtomatika in telemetrija</t>
  </si>
  <si>
    <t>Ostalo VH Pišece</t>
  </si>
  <si>
    <t>4.1</t>
  </si>
  <si>
    <t>Izvedba meritev električne instalacije, tehnološke inštalacije, ozemljitev ter izdaja merilnega poročila.  Merilec mora imeti opralvljen izpit Edisom ali Edison plus, meritve morajo biti narejene v prisotnosti odgovornega nadzornega elektro del. Merilec mora biti prisoten pri gradnji v vseh gradbenih fazah! Poročilo se preda naročniku v 3 izvodih.</t>
  </si>
  <si>
    <t>4.2</t>
  </si>
  <si>
    <t>Elektro izobraževanje vodenja objekta (izobraževanje za mim 4 osebe, komplet z izobraževalno dokomentacijo v natisnjeni obliki za slušatelje), predaja vseh nastavitvenih parametrov delovanja avtomatike, varnostnih kod,..., predaja odklenjenega programa avtomatike in druge opreme, predaja programskih opreme in potrebnih licenc….</t>
  </si>
  <si>
    <t>4.3</t>
  </si>
  <si>
    <t>Izdelava PID, POV, NOV: elektro projekt po gradbenem zakonu in pravilniku o podrobnejši vsebini tehnične dokumentacije. Dokumentiranje programske opreme PLC-ja, operaterskega panela in  CNS-ja Dokumentacija se preda naročniku v 3 izvodih.</t>
  </si>
  <si>
    <t>4.4</t>
  </si>
  <si>
    <t>Stroški transporta.</t>
  </si>
  <si>
    <t>4.5</t>
  </si>
  <si>
    <t xml:space="preserve">Projektantski elektro nadzor v času  gradnje. </t>
  </si>
  <si>
    <t>SKUPAJ 4; Ostalo VH Pišece</t>
  </si>
  <si>
    <t xml:space="preserve">Hidravlične izboljšave vodovodnega sistema režice v letih 2018-2022
odsek 1: vodovod Pišece – Bizeljsko - Bojsno </t>
  </si>
  <si>
    <t>Načrt št. V1-29/2018-odsek 1-E3</t>
  </si>
  <si>
    <t>ELEKTRO PRIKLJUČEK VODOHRANA BREZJE</t>
  </si>
  <si>
    <t>REKAPITUALCIJA EL. PRIKLJUČEK VH BREZJE</t>
  </si>
  <si>
    <t>VH BREZJE ELEKTRO PRIKLJUČEK</t>
  </si>
  <si>
    <t xml:space="preserve">Sklenitev pogodbe o priključitvi na javno elektro distribucijsko omrežje z Elektrom Celje d.d. Ureditev pogodbe z izbranim ponudnikom električne energije. </t>
  </si>
  <si>
    <t>Geodetska ZAKOLIČBA NN trase v dolžini 120 m, ki služijo za situativno navezavo poteka trase v prostor.</t>
  </si>
  <si>
    <t>Izdelava končnega geodetskega posnetka posnetka izvedbe trase NN kabelske kanalizacije v dolžini 120 m. Geodetski posnetek trase kablovoda je treba predati tudi El. Celje, da novo trasi vnese v soj kataster el. vodov.</t>
  </si>
  <si>
    <t>Izdelava križanj s kompletno obstoječo infrastrukturo. Izdelava križanj z  vodovodno inštalacijo, telekomunikacijsko, energetsko, komunalno,... Križanja se izvede skladno z navodili lastnika komunalnega voda.</t>
  </si>
  <si>
    <t>120 m kabel aluminij E AY2Y J 4x70 mm² + 1,5 RM mm² 0,6/1 kV   uvlečen v zaščitno rdečo cev PVC Ø 110 mm. Komplet s položitvijo in priklopom v predvideni el. omarici PMO in PMEO VH Pišece. Komplet s položitvijo - uvlačenjem v zaščitno cev in priklopom.</t>
  </si>
  <si>
    <t>Kabelski končniki za zaključitev kabla  E AY2Y J 4x70 mm² + 1,5 RM mm² 0,6/1 kV.</t>
  </si>
  <si>
    <t>Dobava in polaganje cevi PVC ENERGETSKA 110/3,2 6M  (rdeča cev), 120 m od obstoječe priklopno merilne elektro omare do nove omare PMO do PMEO VH Pišece. Komplet s sponkami in ostalim materialom in delom.</t>
  </si>
  <si>
    <t>Izvedba posteljice za polaganje zaščitne cevi kabla s peskom 4-5 mm, komplet z utrditvijo dolžina x širina x globina (35 m x 0,4 m x 0,2 m). 
Oponba: izkopi in zasutje so v gradbenem projektu. Plastna utrditev po slojih 20 cm.</t>
  </si>
  <si>
    <t xml:space="preserve">Prostostoječa priključno merilna elektro omarica enokrilna IP54 ali več, dim.: 530x770x320 (š,v,g) (v projektu omarica PMEO VH Brezje, oziroma ekvivalentna tipizirana pri Elektro CE, komplet s podstavkom, temeljno ploščo, antihidroskopskem polnilom (1 vreča 100 l),  varovalčno letvijo, montažno ploščo, okenci za merilne števce, priključnimi sponkami, ničelno sponko, zbiralko za izenačenje potencila...., postavitvijo v prostor, z direktni trifazni števec energije z dajalnikom impulza Flex II Landis Gyr + E35C; 3x230/400 V 50 Hz PLC modul V3.2, AD-FP91D140, oziroma drug števec skladen s tipizacijo Elektra Celje d.d.. Varovalčni ločilnik, vel.000, prik. 50 mm² vijačna, 125 A, talilnimi vložki 3x NV 500V gL-gG 00C 20 A, prenapetostni odvodnik reda I, tipsko ključavnico elektra,... Komplet z drobnim materialom. (opomba glej detajl predvidene elektro omare). </t>
  </si>
  <si>
    <t>SKUPAJ 1; VH Brezje elektro priključek</t>
  </si>
  <si>
    <t xml:space="preserve">Hidravlične izboljšave vodovodnega sistema Brežice v letih 2018-2022
odsek 1: vodovod Brezje – Bizeljsko - Bojsno </t>
  </si>
  <si>
    <t>Načrt št. V1-29/2018-odsek 1-E4</t>
  </si>
  <si>
    <t>ELEKTRO INŠTALACIJE VODOHRANA BREZJE PRI BOJSNEM</t>
  </si>
  <si>
    <t>POPIS ELEKTRO DEL IN OPREME VH BREZJE</t>
  </si>
  <si>
    <t>REKAPITUALCIJA VH Brezje</t>
  </si>
  <si>
    <t>VH Brezje ozemljitve</t>
  </si>
  <si>
    <r>
      <t>Zbiralka za izenačenje električnega potenciala, s prekritjem iz umetne mase, možnost priključitve ozemljitvenega treku 30x3,5 mm, masivnega okroglega vodnika 7-10 mm, nosilcem in zbiralko 16 mm</t>
    </r>
    <r>
      <rPr>
        <sz val="11"/>
        <rFont val="Calibri"/>
        <family val="2"/>
        <charset val="238"/>
      </rPr>
      <t>²</t>
    </r>
    <r>
      <rPr>
        <sz val="11"/>
        <rFont val="Calibri"/>
        <family val="2"/>
        <charset val="238"/>
        <scheme val="minor"/>
      </rPr>
      <t>…komplet z montažo.</t>
    </r>
  </si>
  <si>
    <t>SKUPAJ 1; VH Brezje ozemljitve</t>
  </si>
  <si>
    <t>VH Brezje elektro inštalacije splošne moči in razsvetljave</t>
  </si>
  <si>
    <t xml:space="preserve">Kabel PP00 Y 5x10 mm², polaganje od PMEO VH Brezje, do R VH Brezje. Komplet z uvlačevanjem v zaščitno cev in položitvijo, s kabelskimi končniki in izvedbo povezave na obeh straneh. </t>
  </si>
  <si>
    <t>Polica kabelska INOX A2 KP 100 mm /100 mm, brez pkrova, komplet z montažnim materialom in vgradnjo. Montažni in pritrdilni material mora biti INOX A2 kvalitete.</t>
  </si>
  <si>
    <t>Stenska- stropna nadgradna LED svetilka kot naprimer DEVO LED Eco, 33 W, 840, IP65, 3300 lm, 1200 mm. Svetilke znotraj objekta VH Brezje.</t>
  </si>
  <si>
    <t>Stenska- stropna nadgradna LED svetilka kot naprimer DOVALIS LED, 5 W, 3000 K, 500 lm, IP65. Svetilka nad vrati vhoda v VH Brezje.</t>
  </si>
  <si>
    <t>Senzor gibanja 360 °, prižiganje luči na vhodu v vodohran.</t>
  </si>
  <si>
    <t>Kabel ÖLFLEX CLASSIC CY 110 z oklopom 4x1 mm²</t>
  </si>
  <si>
    <t>Kabel ÖLFLEX CLASSIC CY 110 Z OKLOPOM 7x1 mm²</t>
  </si>
  <si>
    <t>Vezava tehnološke in ostale kovinske opreme  na ozemljitvene izvode skupaj z veznim materialom (vijačenje, varjenje).</t>
  </si>
  <si>
    <t xml:space="preserve">Elektro omara R VH Brezje prostostoječa kovinska sive RAL7035 prašne barve, IP55, omara dim. 1600x800x300 mm, podstavek, montažna plošča, kanali, DIN letve, predal za dokumentacijo... </t>
  </si>
  <si>
    <t>2.29</t>
  </si>
  <si>
    <t>Sponke, vezni in drobni material.</t>
  </si>
  <si>
    <t>2.30</t>
  </si>
  <si>
    <t>Vezava stikalnega bloka in statično testiranje z izdelavo poročila o testih.Poročilo se preda naročniku v 3 izvodih.</t>
  </si>
  <si>
    <t>SKUPAJ 2; VH Brezje elektro inštalacije moči in razsvetljave</t>
  </si>
  <si>
    <t>VH Brezje  avtomatika in telemetrija</t>
  </si>
  <si>
    <t>termostat za grelec z 1 NO kontaktom 2 A, 230 V, nastavljiv 0-60 °C.</t>
  </si>
  <si>
    <t>RCD diferenčno zaščitno stikalo AC razred zaščite, občutljivosti 300 mA, 3P+N, 400 V, 40 A. Komplet s stikalom za avtomatski povratek.</t>
  </si>
  <si>
    <t>Diodni modul.</t>
  </si>
  <si>
    <t>Zvezni merilc tlaka 4-20 mA / 0-16 bar.</t>
  </si>
  <si>
    <t>Telemetrijski krmilnik(4G + 1xEth + 1xRS-232 + 1xRS485 + 1xUSB (16xDIO, 8xAI), grafični web stražnik, alarm management, 30 dni podatkov, DNP3, Modbus RTU, 10-30 VDC, low power kot naprimer TBOX LT2-530-4. Oprema ni zavezujoča za ponudnika, ponudnik lahko ponudi ekvivalentno opremo.</t>
  </si>
  <si>
    <t>IO modul (8x DI, 4x RELE, Modbus) kot naprimer Array AR1060. Oprema ni zavezujoča za ponudnika, ponudnik lahko ponudi ekvivalentno opremo.</t>
  </si>
  <si>
    <t>GSM antena + 10 m kabla + konektorji</t>
  </si>
  <si>
    <t>Galvanska ločitev digitalnih signalov.</t>
  </si>
  <si>
    <t>II. in III. stopenjska prenapetostna zaščita.</t>
  </si>
  <si>
    <t>Digitalna potopna sonda za merjenje nivoja in temperature (0-10 m, 20 m kabla, Modbus) kot naprimer Keller 36XW. Komplet z INOX A4 nosilnimi elementi in montažo. Komplet z INOX A4 nosilnimi elementi in montažo.</t>
  </si>
  <si>
    <t>Plovec s histerezo 20 m kabla kot naprimer Nivelco NL. Komplet z INOX A4 nosilnimi elementi in montažo. Komplet z INOX A4 nosilnimi elementi in montažo.</t>
  </si>
  <si>
    <t>Merilec residualnega klora (4-20 mA, 0-1,00 mg/l, 1 % FS, 15 m kabla; z obtočno črpalko, montaža in spustitev v pogon kot naprimer Valter d.o.o.</t>
  </si>
  <si>
    <t>Sonda za merjenje tlaka (0-16 bar, 4-20 mA) kot naprimer Danfoss MBS 3000</t>
  </si>
  <si>
    <t>Nadgradnja in izdelava programske aplikacije na obstoječem krmilniku objekta VH Gregorevčič za komuniciranje s krmilnikom in VH Brezje in z obstoječim VH kapele (programiranje krmilnika).</t>
  </si>
  <si>
    <t>3.52</t>
  </si>
  <si>
    <t xml:space="preserve">Nadgradnja in izdelava programske aplikacije na obstoječem krmilniku objekta VH Kapele za komuniciranje s krmilnikom in VH Brezje in z obstoječim VH Gregorevčič (programiranje krmilnika). </t>
  </si>
  <si>
    <t>3.53</t>
  </si>
  <si>
    <t>Nadgradnje programa in izdelava SCADE v nadzornem Komunle Brežice. Vključitev VH Brezje v SCADO nadzornega centra. Izvedba prenosov signalov na dežurni telefon vzdrževalca - SMS obveščanje o napakah. Testiranje in optimizacija, komplet.</t>
  </si>
  <si>
    <t>SKUPAJ 3; VH Brezje  avtomatika in telemetrija</t>
  </si>
  <si>
    <t>Ostalo VH Brezje</t>
  </si>
  <si>
    <t>SKUPAJ 4; Ostalo VH Brezje</t>
  </si>
  <si>
    <t>Načrt št. V1-29/2018-odsek 1-E5</t>
  </si>
  <si>
    <t>ELEKTRO INŠTALACIJE ČRPALIŠČA DUPLO</t>
  </si>
  <si>
    <t>POPIS ELEKTRO DEL IN OPREME ČR DUPLO</t>
  </si>
  <si>
    <t>REKAPITUALCIJA ČRPALIŠČE DUPLO</t>
  </si>
  <si>
    <t>1. Črpališče Duplo</t>
  </si>
  <si>
    <t>ČR Duplo ozemljitve</t>
  </si>
  <si>
    <t>Ploščati trak Fe/Zn 25 x 4 mm (izvedba ''temelnega'' ozemlila) položen v izkopan jarek (vzporedni potek s traso vodovoda). Komplet z zaščeto na mestih prerezov - poškodb z bitumnom. Polaganje na minimalni globini 0,8 m.  Izkopi so v gradbenem projektu.</t>
  </si>
  <si>
    <t>Ploščati nerjaveč trak Rf 30 x 3,5 mm, dolžina cca 15 m, položen v po steni znotraj objekta PČ Duplo, na višini cca 30 cm od gotovega tlaka (ozemljitvena zbiralka). Valjanec se poveže na ozemljitveni valjanec FeZn 25x4 mm cca 1 m v zemlji zunaj objekta. Globina polaganja min 0,8 m. Izkopi so v gradbenem projektu.</t>
  </si>
  <si>
    <t>Izvedba merilnega stika.</t>
  </si>
  <si>
    <t>SKUPAJ 1; ČR Duplo ozemljitve</t>
  </si>
  <si>
    <t>ČR Duplo elektro inštalacije splošne moči in razsvetljave</t>
  </si>
  <si>
    <t xml:space="preserve">Izvedba preboja stene na obstoječem objektu PČR Stari mlin s krono fi 100 mm. Debelina kamnitega zidu je cca 80 cm. </t>
  </si>
  <si>
    <t xml:space="preserve">Izvedba preboja stene na obstoječem objektu ČR Duplo s krono fi 100 mm. Debelina zidu je 30 cm. </t>
  </si>
  <si>
    <t xml:space="preserve">Kabel PP00 Y 5x10 mm², polaganje od obstoječega R PČR Stari mlin, do R ČR Duplo. Komplet z uvlačevanjem v zaščitno cev in položitvijo, s kabelskimi končniki in izvedbo povezave na obeh straneh. </t>
  </si>
  <si>
    <t xml:space="preserve">Varovalčni ločilnik, vel.000, prik. 50 mm² vijačna, 
125 A. Vgradnja v omerico R PČR Stari mlin. Varovanje NN odvoda ČR Duplo. </t>
  </si>
  <si>
    <t>Taljivi vložek NV/NH NV00 C 20 A gL/gG 500 V</t>
  </si>
  <si>
    <t>Polica kabelska INOX KP 200 mm /100 mm, brez pkrova, komplet z montažnim materialom in vgradnjo.</t>
  </si>
  <si>
    <t>Zaščitna, plastična cev PNT 16 iz trdega PVC materiala z UV zaščito, za montažo kablov nad ometom s pritrdilnim materialom.</t>
  </si>
  <si>
    <t>Stenska- stropna nadgradna LED svetilka kot naprimer DEVO LED Eco, 33 W, 840, IP65, 3300 lm, 1200 mm. Svetilke znotraj objekta ČR Duplo.</t>
  </si>
  <si>
    <t>Stenska- stropna nadgradna LED svetilka kot naprimer DOVALIS LED, 5 W, 3000 K, 500 lm, IP65. Svetilka nad vrati vhoda v ČR Duplo.</t>
  </si>
  <si>
    <t>STIKALO NADOMETNO NAVADNO 230 V/10 A, IP65, montaža h = 1,5 m</t>
  </si>
  <si>
    <t>Nadometna 1P vtičnica 16 A /230 V/50 Hz, IP65, montaža h = 1,5 m.</t>
  </si>
  <si>
    <t xml:space="preserve">H07RN-F 4G2,5 mm² </t>
  </si>
  <si>
    <t>Kabel ÖLFLEX CLASSIC CY 110 z oklopom 2 x 1 mm²</t>
  </si>
  <si>
    <t>Kabel ÖLFLEX CLASSIC CY 110 z oklopom 4 x 1 mm²</t>
  </si>
  <si>
    <t>Kabel ÖLFLEX CLASSIC CY 110 z oklopom 7 x 1 mm²</t>
  </si>
  <si>
    <t>Kabel ÖLFLEX CLASSIC CY 110 Z OKLOPOM 4X2,5 mm²</t>
  </si>
  <si>
    <t>Izvedba fiksnih priklopov IP44 predvidenih črpalk ter vse ostale električne opreme.</t>
  </si>
  <si>
    <t>Priklop tehnoloških opreme.</t>
  </si>
  <si>
    <t>SKUPAJ 2; ČR Duplo elektro inštalacije moči in razsvetljave</t>
  </si>
  <si>
    <t>ČR Duplo  avtomatika in telemetrija</t>
  </si>
  <si>
    <t>OPOMBA: Tlačno stikalo, merilniki pretoka so v strojnem projektu.</t>
  </si>
  <si>
    <t xml:space="preserve">Elektro omara R ČR Duplo prostostoječa kovinska sive RAL7035 prašne barve, IP55, omara dim. 1600x800x300 mm, podstavek, montažna plošča, kanali, DIN letve, predal za dokumentacijo... </t>
  </si>
  <si>
    <t>Ostali drobni in nespecificirani material</t>
  </si>
  <si>
    <t xml:space="preserve">Prenapetostna zaščita RAZREDA II. </t>
  </si>
  <si>
    <t>Stikalo, glavno, za izklop v sili, 4-polno, 40 A, komplet s podalšano ročico do vrat elekto omare.</t>
  </si>
  <si>
    <t xml:space="preserve">Inštalacijski odklopnik Icu=10 kA, 3-polna 6 A, karakteristika "C", s pomožnim 1 NO kontaktom za signalizacijo stanja. </t>
  </si>
  <si>
    <t xml:space="preserve">Inštalacijski odklopnik Icu=10 kA, 3-polna 10 A, karakteristika "C", s pomožnim 1 NO kontaktom za signalizacijo stanja. </t>
  </si>
  <si>
    <t>Tripolno izbirno stikalo 1_0_2, 10 A, 230 V.</t>
  </si>
  <si>
    <t>Signalna svetilka, LED -rumena za 24 VDC.</t>
  </si>
  <si>
    <t>Mehki zagon z vgrajeno motorsko zaščito za črpalke do 16 A kot naprimer SMC3, Allen Bradley.</t>
  </si>
  <si>
    <t>Telemetrijski krmilnik (4G + 1xEth + 1xRS-232 + 1xRS485 + 1xUSB (16xDIO, 8xAI), grafični web stražnik, alarm management, 30 dni podatkov, DNP3, Modbus RTU, 10-30 VDC, low power kot naprimer TBOX LT2-530-4. Oprema ni zavezujoča za ponudnika, ponudnik lahko ponudi ekvivalentno opremo.</t>
  </si>
  <si>
    <t>Grafični prikaz stanja v objektu (7" LED touch, barvni, Android, IP65, 24 VDC) s programsko opremo kot naprimer AF7.0. Komplet s programirajem. Oprema ni zavezujoča za ponudnika, ponudnik lahko ponudi ekvivalentno opremo.</t>
  </si>
  <si>
    <t>Izvedba storitev na nivoju operaterskega terminala v obsegu: priprava aplikativnih slik  nalaganje terminala;  nastavitev komunikacijskih adres terminala;  zagon</t>
  </si>
  <si>
    <t>GSM antena + 5 m kabla + konektorji.</t>
  </si>
  <si>
    <t>Prenapetostna zaščita tokovnih zank.</t>
  </si>
  <si>
    <t xml:space="preserve">Brezkontaktni indikator vstopa v objekt. </t>
  </si>
  <si>
    <t>Nadgradnja in izdelava programske aplikacije na obstoječem krmilniku objekta PČR Stari mlin za komuniciranje s krmilnikom ČR Duplo  (programiranje krmilnika).</t>
  </si>
  <si>
    <t>Nadgradnje programa in izdelava SCADE v nadzornem Komunle Brežice. Vključitev ČR Duplo v SCADO nadzornega centra. Izvedba prenosov signalov na dežurni telefon vzdrževalca - SMS obveščanje o napakah. Testiranje in optimizacija, komplet.</t>
  </si>
  <si>
    <t>SKUPAJ 3; ČR Duplo  avtomatika in telemetrija</t>
  </si>
  <si>
    <t>Ostalo ČR Duplo</t>
  </si>
  <si>
    <t>SKUPAJ 4; ČR Duplo  ostalo</t>
  </si>
  <si>
    <t>Odsek 1: Pišece-Bizeljsko-Bojsno</t>
  </si>
  <si>
    <t>VSEBINA:</t>
  </si>
  <si>
    <t>STROJNE INSTALACIJE ZA IZVEDBO OBJEKTOV IN PREVEZAVE:</t>
  </si>
  <si>
    <t xml:space="preserve">4.1  Predvideni vodohran Pišece 60 m3, ter vrtina Piš 1/94: predelava strojnih instalacij za zajem vode iz vrtine Piš-1/94
4.2  Predvideni vodohran Brezje pri Bojsnem 200 m3
4.3  Zajetje Duplo v Pišecah: Prevezava cevovodov in predelava strojnih instalacij za črpanje vode iz zajetja v novi VH Pišece 
4.4  Vodohran Bizeljsko (Pišeška cesta):Predelava strojnih instalacij za navezavo novega cevovoda NL DN 100 na vodohran Bizeljsko
4.6  Vodohran Kapele: predelava strojnih instalacij za možnost vtoka iz smeri VH Brezje (VS Pišece)
4.7  Vodohran Gregorevčič: predelava strojnih instalacij za možnost vtoka iz smeri VH Brezje (VS Pišece) </t>
  </si>
  <si>
    <t>Predvideni vodohran Pišece 60 m3, ter vrtina Piš 1/94: predelava strojnih instalacij za zajem vode iz vrtine Piš-1/94</t>
  </si>
  <si>
    <t>Predvideni vodohran Brezje pri Bojsnem 200 m3</t>
  </si>
  <si>
    <t>Zajetje Duplo v Pišecah: Prevezava cevovodov in predelava strojnih instalacij za črpanje vode iz zajetja v novi VH Pišece</t>
  </si>
  <si>
    <t>Vodohran Bizeljsko (Pišeška cesta):Predelava strojnih instalacij za navezavo novega cevovoda NL DN 100 na vodohran Pišece</t>
  </si>
  <si>
    <t>4.6</t>
  </si>
  <si>
    <t>Vodohran Kapele: predelava strojnih instalacij za možnost vtoka iz smeri VH Brezje (VS Pišece)</t>
  </si>
  <si>
    <t>4.7</t>
  </si>
  <si>
    <t>Vodohran Gregorevčič: predelava strojnih instalacij za možnost vtoka iz smeri VH Brezje (VS Pišece)</t>
  </si>
  <si>
    <t>Vsi artikli  v stiku s pitno vodo morajo zagotavljati živilsko neoporečnost. Vsi artikli morajo zagotavljati kvaliteto zahtevano po standardu. Za vsak sklop materialov v ponudbi je potrebno napisati ime proizvajalca, tip artikla in priložiti tehnični list, izjavo o lastnostih (ZGPro-1, Ur.l.RS, št.82/2013) ter pripadajoči certifikat o skladnost proizvodov s standardom in poročilo, ki se nanaša na Izjavo o skladnosti za stik s pitno vodo. 
V ceni vsake posamezne postavke je zajeta nabava, prenosi in transporti, pripravljalna dela, zarisovanje, montaža, tlačni preizkus, pomožna ter zaključna dela, regulacija, pleskanje in antikorozijska zaščita vseh nezaščitenih fazonov in armatur, ves drobni montažni, obešalni in pritrdilni material ter tesnila, preizkusno obratovanje, zagon, transportni in malipunativni stroški.</t>
  </si>
  <si>
    <t>4.1.1</t>
  </si>
  <si>
    <t>Obveščanje prebivalstva o občasno moteni vodooskrbi in obveznosti prekuhavanja pitne vode zaradi oporečnosti v času prevezave objekta v obratovanje - objava na radiu. Predviden čas oporečnosti do 80 ur.</t>
  </si>
  <si>
    <t>ARMATURA - ZASUNI</t>
  </si>
  <si>
    <t xml:space="preserve">Zahteve za zasune:
EV zasuni PN10 morajo biti izdelani iz litine GGG40, z epoxy zaščito minimalne debeline 250 mikronov. Klin zasuna je zaščiten z EPDM elastomerno gumo. Vreteno zasuna je izdelano iz nerjavečega jekla in ga je možno menjati brez izvleka klina iz ohišja. Tesnjenje na vretenu je izvedeno z dvema "O" tesniloma iz NBR. Na obeh straneh klina so vodila iz poliamida pravokotne oblike za zmanjšanje trenja pri uporabi. Moment pri upravljanju ventila doseže vrednost 60% od dovoljene po standardu 1074. Spoj telesa in pokrova ventila je izveden brez vijakov in zagozd.  Ustrezati morajo standardu EN 1074 (certifikat). Klin zasuna je iz jelklemne litine GC-C25, tesnenje iz nerjavečega jekla. Vreteno zasuna je izdelano iz nerjavečega jekla.  Ustrezati morajo standardu EN 12516, EN 1984. </t>
  </si>
  <si>
    <t>4.1.2</t>
  </si>
  <si>
    <t>EV ZASUN (tip kot npr. F4 ali EURO23), PN 10 bar, s kolesom; dobava in vgradnja.</t>
  </si>
  <si>
    <t>DN 100</t>
  </si>
  <si>
    <t>DN 125</t>
  </si>
  <si>
    <t>DN 150</t>
  </si>
  <si>
    <t>DN 250</t>
  </si>
  <si>
    <r>
      <t>Zahteve za medprirobnično loputo z EM pogonom:
obratovalni tlak PN 10 bar
160 Nm
omrežna napetost pogona 220 V
komunikacija: Modbus TRU
čas premika 90</t>
    </r>
    <r>
      <rPr>
        <b/>
        <sz val="8"/>
        <rFont val="Calibri"/>
        <family val="2"/>
        <charset val="238"/>
      </rPr>
      <t>°</t>
    </r>
    <r>
      <rPr>
        <b/>
        <sz val="8"/>
        <rFont val="Arial"/>
        <family val="2"/>
        <charset val="238"/>
      </rPr>
      <t>: 35 sek (možnost nastavljanja)
IP66/67, ročica za ročno premikanje lopute
primeren je tip kot npr D6150N/PRCA-BAC-S2-T</t>
    </r>
  </si>
  <si>
    <t>4.1.3</t>
  </si>
  <si>
    <t>Medprirobnična loputa z EM pogonom, PN 10 bar; dobava in vgradnja</t>
  </si>
  <si>
    <t>ARMATURA - MONTAŽNO DEMONTAŽNI KOS</t>
  </si>
  <si>
    <t>Zahteve za montažno - demontažni kos:
Montažno - demontažni kosi morajo biti izdelani iz jekla z Epoxy zaščito min. 250 mikronov; tesnenje EPDM. Možnost nastavitve dolžine +-25mm.</t>
  </si>
  <si>
    <t>4.1.4</t>
  </si>
  <si>
    <t>MDK - montažno demontažni kos, PN 10 bar; dobava in vgradnja</t>
  </si>
  <si>
    <t>ARMATURA - VODOMER</t>
  </si>
  <si>
    <t>4.1.5</t>
  </si>
  <si>
    <t>Prirobnični turbinski vodomer PN 10 bar, s suho številčnico, zamenljivim mehanizmom in magnetnim prenosom vrtljajev. Os turbine vzporedna z osjo cevovoda. Vgradnja vodomera v horizontalni ali vertikalni legi. Za merjenje porabe hladne (do  30°C). Predpriprava za priklop REED in OPTO stikala. Telo  vodomera iz litine in premazano z   epoksi barvo debeline 150 μm. Številčnica v vakuumu, kar preprečuje nabiranje kondenza.</t>
  </si>
  <si>
    <t>4.1.6</t>
  </si>
  <si>
    <t>Dobava in vgradnja elektromagnetnega prirobničnega merilca pretoka z reduciranim presekom tipa kot npr. Watermaster (FER), za merjenje pretoka vode. Merilec pretoka DN 250, PN 16, IP 68 obloga , z ohišjem IP 68, elektrodo iz nerjavečega jekla, dvovrstični LCD prikaz, ločene izvedbe s 10 m kabla. Vgradnja merilca brez umirjevalnega dela (pred 0 x DN, za 0 x DN). Možnost povezave na nadzorni sistem, analogni, Hart in 3 digitalno nastavljivi izhodi. Merilnik mora omogočati kontrolo kalibracije, prilagodljiv grafični zaslon.</t>
  </si>
  <si>
    <t>NL FAZONSKI KOSI IZ NODULARNE LITINE - PRIROBNIČNI SPOJ</t>
  </si>
  <si>
    <t>Zahteve za fazonske kose:
Fazonski kosi morajo biti izdelani iz nodularne litine v skladu z EN 545:2010, z zunanjo in notranjo zaščito po postopku kataforeze min. debeline 70 mikronov oz. po klasičnem postopku min. debeline 250 mikronov. Opremljeni morajo biti z odgovarjajočimi tesnili v skladu z EN 681-1 (certifikat). Prirobnični fazonski kosi morajo imeti na zahtevo vrtljivo prirobnico, samo FF kosi pa imajo lahko fiksno.</t>
  </si>
  <si>
    <t>4.1.7</t>
  </si>
  <si>
    <r>
      <t xml:space="preserve">Dobava in vgradnja prirobničnih fazonskih kosov po priloženih montažnih shemah, ter dokončna obdelava in zaščita spojev pred korozijo. Vsi spoji s tlačnim razredom </t>
    </r>
    <r>
      <rPr>
        <b/>
        <sz val="10"/>
        <rFont val="Arial"/>
        <family val="2"/>
        <charset val="238"/>
      </rPr>
      <t>PN=1.0MPa</t>
    </r>
    <r>
      <rPr>
        <sz val="10"/>
        <rFont val="Arial"/>
        <family val="2"/>
        <charset val="238"/>
      </rPr>
      <t xml:space="preserve">. </t>
    </r>
  </si>
  <si>
    <t>F kos, DN 125</t>
  </si>
  <si>
    <t>F kos, DN 150</t>
  </si>
  <si>
    <t>F kos, DN 250</t>
  </si>
  <si>
    <t>FF kos, DN 125/1000</t>
  </si>
  <si>
    <t>FF kos, DN 150/1000</t>
  </si>
  <si>
    <t>FF kos, DN 250/1000</t>
  </si>
  <si>
    <t>NL FAZONSKI KOSI - OBOJČNI SPOJ</t>
  </si>
  <si>
    <t>4.1.8</t>
  </si>
  <si>
    <r>
      <t xml:space="preserve">Dobava in vgradnja obojčnih fazonskih kosov: </t>
    </r>
    <r>
      <rPr>
        <b/>
        <sz val="10"/>
        <rFont val="Arial"/>
        <family val="2"/>
        <charset val="238"/>
      </rPr>
      <t>STD ali TYTON spoj</t>
    </r>
    <r>
      <rPr>
        <sz val="10"/>
        <rFont val="Arial"/>
        <family val="2"/>
        <charset val="238"/>
      </rPr>
      <t xml:space="preserve">, po priloženih montažnih shemah, ter dokončna obdelava in zaščita spojev pred korozijo. Vsi spoji s tlačnim razredom najmanj </t>
    </r>
    <r>
      <rPr>
        <b/>
        <sz val="10"/>
        <rFont val="Arial"/>
        <family val="2"/>
        <charset val="238"/>
      </rPr>
      <t>PN=1.00MPa</t>
    </r>
    <r>
      <rPr>
        <sz val="10"/>
        <rFont val="Arial"/>
        <family val="2"/>
        <charset val="238"/>
      </rPr>
      <t>. K posameznemu kosu so všteta pripadajoča tesnila in zaklepni obroč, glede na vsako posamezno vrsto spoja.</t>
    </r>
  </si>
  <si>
    <t>EU kos, DN 125, STD spoj, PN=1,0MPa</t>
  </si>
  <si>
    <t>EU kos, DN 150, STD spoj, PN=1,0MPa</t>
  </si>
  <si>
    <t>EU kos, DN 250, STD spoj, PN=1,0MPa</t>
  </si>
  <si>
    <t>ARMATURA - OSTALO</t>
  </si>
  <si>
    <t>Zahteve za sesalni koš:
Ustreznost za trajni stik s pitno vodo pri dovoljeni delovni temperaturi do 50ºC in delovnem tlaku do max. 10 bar. Telo iz sive litine, sito iz nerjavečega jekla. Lijakast protipovratni ventil iz EPDM gume.
Deli iz nodularne litine so so zunaj in znotraj premazani z epoksi barvo min. 250 μm, sito je izdelano iz nerjavečega jekla; vijaki, podložke in matice iz inox materiala.
Zahtevana je horizontalna vgradnja.
Testirano po EN 12266-1, preizkus P10 in P11.</t>
  </si>
  <si>
    <t>4.1.9</t>
  </si>
  <si>
    <t>Sesalni koš prirobnični, s protipovratnim ventilom in inox mrežico</t>
  </si>
  <si>
    <t>Zahteve za regulator nivoja - kotni plovni ventil
Telo avtomatskega hidravličnega regulatorja je izdelano iz duktilne litine z epoxy zaščito 250 mikronov, zapiralo, regulirna palica in plovek so izdelani iz nerjavečega jekla. Membrana in tesnilo pa iz EPDM.</t>
  </si>
  <si>
    <t>4.1.10</t>
  </si>
  <si>
    <t>Plovni ventil DN 150, kotni - ravni, prirobnični, PN 10 bar</t>
  </si>
  <si>
    <t>KROGELNE PIPE, MERITVE TLAKA</t>
  </si>
  <si>
    <t>4.1.11</t>
  </si>
  <si>
    <t>Krogelna pipa 3/4" kot npr. Kovina KP 503G</t>
  </si>
  <si>
    <t>4.1.12</t>
  </si>
  <si>
    <t>Manometer FI 100 PN 16 bar, priključek 3/4''</t>
  </si>
  <si>
    <t>4.1.13</t>
  </si>
  <si>
    <t>Merilnik tlaka PPI 130, izhod tok 4-20mA, napajanje po tokovni zanki, R1/2. Merilno območje: 0-10 bar, dobava in vgradnja s povezavami na dovodni cevovod iz vrtine Pišece (arteški vir).</t>
  </si>
  <si>
    <t>Fazonski kosi po meri iz nerjavečega jekla (INOX AISI 304), kpl. z varjenjem, pasiviranjem in površinsko obdelavo, transportom, pripasanjem na gradbišču in vgradnjo</t>
  </si>
  <si>
    <t xml:space="preserve">VTOK DN 125 IZ DUPLO; vsa instalacija PN 10 bar </t>
  </si>
  <si>
    <t>4.1.14</t>
  </si>
  <si>
    <t>FFKK kos DN 125 INOX AISI 304, v sestavi (PZI, strojne instalacije VH Pišece; poz. 3):</t>
  </si>
  <si>
    <t>Prirobnica varilna ravna, DN 125, PN 10 bar, DIN 2576, INOX AISI 304</t>
  </si>
  <si>
    <t>Prirobnica leteča DN 125, PN 10 bar, DIN 2642, INOX AISI 304</t>
  </si>
  <si>
    <t>Zavihek varilni 139,7 x 3, DN 125, PN 10, INOX AISI 304, DIN 2642, EN 10204/3.1</t>
  </si>
  <si>
    <t>Cev okrogla 139,7 x 3, DN 125, PN 10, INOX AISI 304, EN 10217-7 (TIG)</t>
  </si>
  <si>
    <t>Cevni lok, 90° varilni, 139,7 x 3, DN 125, PN  10 bar, INOX AISI 304, DIN 2605, R=1,5 X D</t>
  </si>
  <si>
    <t>4.1.15</t>
  </si>
  <si>
    <t>FF kos DN 125 INOX AISI 304, v sestavi (PZI, strojne instalacije VH Pišece; poz. 5):</t>
  </si>
  <si>
    <t>4.1.16</t>
  </si>
  <si>
    <t>FFKK kos DN 125 INOX AISI 304, v sestavi (PZI, strojne instalacije VH Pišece; poz. 8):</t>
  </si>
  <si>
    <t>4.1.17</t>
  </si>
  <si>
    <t>FFFTKKK kos DN 125 INOX AISI 304, v sestavi (PZI, strojne instalacije VH Pišece; poz. 9):</t>
  </si>
  <si>
    <t>T kos varilni, 139,7 / 139,7 x 3, PN 10, INOX AISI 304, DIN 2615</t>
  </si>
  <si>
    <t>4.1.18</t>
  </si>
  <si>
    <t>FF prehodni kos DN 125 INOX AISI 304, s sidri v beton, v sestavi (PZI, strojne instalacije VH Pišece; poz. 10):</t>
  </si>
  <si>
    <t>4.1.19</t>
  </si>
  <si>
    <t>FKK kos DN 125 INOX AISI 304, v sestavi (PZI, strojne instalacije VH Pišece; poz. 12):</t>
  </si>
  <si>
    <t>4.1.20</t>
  </si>
  <si>
    <t>FKKKK kos DN 125 INOX AISI 304, v sestavi (PZI, strojne instalacije VH Pišece; poz. 13):</t>
  </si>
  <si>
    <t>VTOK DN 150 IZ VRTINE; vsa instalacija PN 10 bar</t>
  </si>
  <si>
    <t>4.1.21</t>
  </si>
  <si>
    <t>FF kos DN 150 INOX AISI 304, v sestavi (PZI, strojne instalacije VH Pišece; poz. 23):</t>
  </si>
  <si>
    <t>Prirobnica varilna ravna, DN 150, PN 10 bar, DIN 2576, INOX AISI 304</t>
  </si>
  <si>
    <t>Prirobnica leteča DN 150, PN 10 bar, DIN 2642, INOX AISI 304</t>
  </si>
  <si>
    <t>Zavihek varilni 139,7 x 3, DN 150, PN 10, INOX AISI 304, DIN 2642, EN 10204/3.1</t>
  </si>
  <si>
    <t>Cev okrogla 139,7 x 3, DN 150, PN 10, INOX AISI 304, EN 10217-7 (TIG)</t>
  </si>
  <si>
    <t>4.1.22</t>
  </si>
  <si>
    <t>FF kos DN 150 INOX AISI 304, v sestavi (PZI, strojne instalacije VH Pišece; poz. 25):</t>
  </si>
  <si>
    <t>4.1.23</t>
  </si>
  <si>
    <t>FFFFTTK kos DN 150 INOX AISI 304, v sestavi (PZI, strojne instalacije VH Pišece; poz. 28):</t>
  </si>
  <si>
    <t>Zavihek varilni 168,3 x 3, DN 150, PN 10, INOX AISI 304, DIN 2642, EN 10204/3.1</t>
  </si>
  <si>
    <t>T kos varilni, 168,3 / 168,3 x 3, PN 10, INOX AISI 304, DIN 2615</t>
  </si>
  <si>
    <t>Cevni lok, 90° varilni, 168,3 x 3, DN 150, PN  10 bar, INOX AISI 304, DIN 2605, R=1,5 X D</t>
  </si>
  <si>
    <t>Cev okrogla 168,3 x 3, DN 150, PN 10, INOX AISI 304, EN 10217-7 (TIG)</t>
  </si>
  <si>
    <t>4.1.24</t>
  </si>
  <si>
    <t>FF prehodni kos DN 150 INOX AISI 304, s sidri v beton, v sestavi (PZI, strojne instalacije VH Pišece; poz. 29):</t>
  </si>
  <si>
    <t>4.1.25</t>
  </si>
  <si>
    <t>FF kos DN 150 INOX AISI 304, v sestavi (PZI, strojne instalacije VH Pišece; poz. 30):</t>
  </si>
  <si>
    <t>4.1.26</t>
  </si>
  <si>
    <t>FFKKK kos DN 150 INOX AISI 304, v sestavi (PZI, strojne instalacije VH Pišece; poz. 32):</t>
  </si>
  <si>
    <t>Cevni lok, 90° varilni, 168,3 x 3, DN 125, PN  10 bar, INOX AISI 304, DIN 2605, R=1,5 X D</t>
  </si>
  <si>
    <t>PORABA DN 250 V SMERI BOJSNO; vsa instalacija PN 10 bar</t>
  </si>
  <si>
    <t>4.1.27</t>
  </si>
  <si>
    <t>FF prehodni kos DN 250 INOX AISI 304, s tesnilno ploščo v sestavi (PZI, strojne instalacije VH Pišece; poz. 41):</t>
  </si>
  <si>
    <t>Prirobnica varilna ravna, DN 250, PN 10 bar, DIN 2576, INOX AISI 304</t>
  </si>
  <si>
    <t>Prirobnica leteča DN 250, PN 10 bar, DIN 2642, INOX AISI 304</t>
  </si>
  <si>
    <t>Zavihek varilni 273 x 3, DN 250, PN 10, INOX AISI 304, DIN 2642, EN 10204/3.1</t>
  </si>
  <si>
    <t>Cev okrogla 273 x 3, DN 250, PN 10, INOX AISI 304, EN 10217-7 (TIG)</t>
  </si>
  <si>
    <t>Tesnilna plošča 500 x 500 x 3 z luknjo fi 273, INOX AISI 304, EN 10217-7 (TIG)</t>
  </si>
  <si>
    <t>4.1.28</t>
  </si>
  <si>
    <t>FFK kos DN 250 INOX AISI 304, v sestavi (PZI, strojne instalacije VH Pišece; poz. 43):</t>
  </si>
  <si>
    <t>Cevni lok, 90° varilni, 273 x 3, DN 250, PN  10 bar, INOX AISI 304, DIN 2605, R=1,5 X D</t>
  </si>
  <si>
    <t>4.1.29</t>
  </si>
  <si>
    <t>FFK kos DN 250 INOX AISI 304, v sestavi (PZI, strojne instalacije VH Pišece; poz. 44):</t>
  </si>
  <si>
    <t>T kos varilni, 273 / 273 x 3, PN 10, INOX AISI 304, DIN 2615</t>
  </si>
  <si>
    <t>PRELIV DN 250 in IZPUST DN 100; vsa instalacija PN 10 bar</t>
  </si>
  <si>
    <t>4.1.30</t>
  </si>
  <si>
    <t>FFK kos DN 250 INOX AISI 304, v sestavi (PZI, strojne instalacije VH Pišece; poz. 50):</t>
  </si>
  <si>
    <t>4.1.31</t>
  </si>
  <si>
    <t>FF prehodni kos DN 250 INOX AISI 304, s tesnilno ploščo v sestavi (PZI, strojne instalacije VH Pišece; poz. 51):</t>
  </si>
  <si>
    <t>4.1.32</t>
  </si>
  <si>
    <t>FFKK kos DN 250/100 INOX AISI 304, v sestavi (PZI, strojne instalacije VH Pišece; poz. 52):</t>
  </si>
  <si>
    <t>Prirobnica leteča DN 100, PN 10 bar, DIN 2642, INOX AISI 304</t>
  </si>
  <si>
    <t>Zavihek varilni 114,3 x 3, DN 100, PN 10, INOX AISI 304, DIN 2642, EN 10204/3.1</t>
  </si>
  <si>
    <t>Cevni lok, 90° varilni, 114,3 x 3, DN 100, PN  10 bar, INOX AISI 304, DIN 2605, R=1,5 X D</t>
  </si>
  <si>
    <t>Cev okrogla 114,3 x 3, DN 100, PN 10, INOX AISI 304, EN 10217-7 (TIG)</t>
  </si>
  <si>
    <t>4.1.33</t>
  </si>
  <si>
    <t>F prehodni kos DN 100 s tesnilno ploščo, INOX AISI 304, v sestavi (PZI, strojne instalacije VH Pišece; poz. 53):</t>
  </si>
  <si>
    <t>Zračnik, lestve, pohodne rešetke po meri iz nerjavečega jekla (INOX AISI 304), kpl. z varjenjem, pasiviranjem in  površinsko obdelavo, transportom, pripasanjem na gradbišču in vgradnjo</t>
  </si>
  <si>
    <t>4.1.34</t>
  </si>
  <si>
    <t>Izdelava in montaža zračnika fi 219,1/L=2000, INOX AISI 304 s kapo, sidrana na objekt, z izpustom kondenza, opremljena z mrežo proti mrčesu na izpustu in zgoraj z obrobno perforirano INOX pločevino za prezračevanje. Vgradnja na vrh stene vsake vodne celice ter v armaturno celico. Za pritrditev na steno se izvede prirobnični spoj s priprobnico DN 200, PN 10 bar, DIN  2576.</t>
  </si>
  <si>
    <t>Prirobnica varilna ravna, DN 200, PN 10 bar, DIN 2576, INOX AISI 304</t>
  </si>
  <si>
    <t>T kos varilni, 219,1 / 219,1 x 3, PN 10, INOX AISI 304, DIN 2615</t>
  </si>
  <si>
    <t>Cev okrogla 219,1 x 3, DN 200, PN 10, INOX AISI 304, EN 10217-7 (TIG)</t>
  </si>
  <si>
    <t>Cev okrogla 323,9 x 2, DN 300, PN 10, INOX AISI 304, EN 10217-7 (TIG)</t>
  </si>
  <si>
    <t>Cevna kapa 323,9 x 2, DN 300, PN 10, INOX AISI 304, EN 10204/3.1</t>
  </si>
  <si>
    <t>Perforirana pločevina debelina s = 1 mm, okrogla perforacija d1 = 1mm, delitev P = 2,5 mm, INOX AISI 304, EN 10088 - 2 (DIN 17441).</t>
  </si>
  <si>
    <t>4.1.35</t>
  </si>
  <si>
    <t>F prehodni kos za zračnik DN 200 INOX AISI 304, v sestavi:</t>
  </si>
  <si>
    <t>Prirobnica leteča DN 200, PN 10 bar, DIN 2642, INOX AISI 304</t>
  </si>
  <si>
    <t>Zavihek varilni 219,1 x 3, DN 200, PN 10, INOX AISI 304, DIN 2642, EN 10204/3.1</t>
  </si>
  <si>
    <t>Tesnilna plošča 400 x 400 / fi 220 mm, s = 2.5 mm, INOX AISI 304</t>
  </si>
  <si>
    <t>4.1.36</t>
  </si>
  <si>
    <t>Izdelava in montaža lestev - vstop v vodno celico vodohrana, iz pohištvenih cevi INOX AISI 304, po detajlu: VK60-H3000-TIP-02; teža lestve cca 59 kg; skupaj s sidrnimi vijaki, dobava in vgradnja.</t>
  </si>
  <si>
    <t>4.1.37</t>
  </si>
  <si>
    <t>Izdelava in montaža pohodnega pokrova iz rebraste solza pločevine INOX AISI 304 debeline 4/5 mm, po detajlu:
- POKROV: svetle zunanje mere 880 x 880 mm, višina 45 mm, z izvrtinama fi 20 mm za dvig;
- OKVIR: iz kotnika 50 x 50 x 5, svetle zunanje dimenzije okvirja 900 x 900 mm, s sidri 100 x 40 x 4 (8 sider)</t>
  </si>
  <si>
    <t>4.1.38</t>
  </si>
  <si>
    <t>Izdelava in montaža okvirja pohodne rešetke, vroče cinkanega v spodnji armaturni celici vodohrana, iz tipskih pohodnih rešetk, po detajlu: OKVIR iz kotnika 30 x 45 x 4, svetle zunanje dimenzije okvirja 2.030 x 4.450 mm, s sidri 100 x 40 x 4 (14 sider), ter pohištvenih cevi 100 x 50 x 3 mm za ojačitev</t>
  </si>
  <si>
    <t>4.1.39</t>
  </si>
  <si>
    <t>Dobava in montaža pohodne rešetke v spodnji armaturni celici vodohrana, iz tipskih pohodnih rešetk kot npr. KLASIK, po detajlu: Pohodna rešetka tip kot npr. KLASIK; velikost okenca: 33 x 33 mm; mere: 1100 x 1000 mm; nosilni trak: 30/2mm; povečana nosilnost, prečni trak: 8/2mm; material: vroče cinkano</t>
  </si>
  <si>
    <t>4.1.40</t>
  </si>
  <si>
    <t>Stopnice ''račka'' v spodnjo komoro armaturne celice iz vroče valjane solza pločevine, kpl. vroče cinkane; izdelava, transport, vroče cinkanje in vgradnja - postavitev na pozicijo, v sestavi po detajlu; teža stopnic pred cinkanjem cca 149 kg; v ceno všteti sidrnimi vijaki, dobava in vgradnja.</t>
  </si>
  <si>
    <t>4.1.41</t>
  </si>
  <si>
    <t>Izdelava in montaža stenskega oprijemala iz cevi INOX AISI 304 - dimenzije 5/4'' - stopnišče v spodnjo armaturno celico; teža oprijemala cca 8 kg; skupaj s sidrnimi vijaki, dobava in vgradnja.</t>
  </si>
  <si>
    <t>4.1.42</t>
  </si>
  <si>
    <t>Izdelava in montaža ograje in oprijemala na stopnicah po detajlu, iz cevi INOX AISI 304 - dimenzije 5/4'' (nosilne cevi)  - stopnišče v spodnjo armaturno celico; teža ograje cca 23 kg; skupaj s pritrdilnimi vijaki, dobava in vgradnja.</t>
  </si>
  <si>
    <t>4.1.43</t>
  </si>
  <si>
    <t>Izdelava ter vgradnja med opaženjem, pred zabetroniranjem bremenskega ušesa v strop armaturne celice, centrirano na odprtino v plošči, za obešenje ročnega dvigala -  obešalo iz INOX AISI 304: navojna palica M16 s protmaticami za oprijem v betonu, ter ušesom.</t>
  </si>
  <si>
    <t>4.1.44</t>
  </si>
  <si>
    <t>Izdelava ter sidranje (po potrebi lepljenje) pritrdil, podpornih nogic in in obešal iz INOX AISI 304 za instalacijo v plošče ali stene objekta. Obračun po dejansko vgrajenih količinah</t>
  </si>
  <si>
    <t>4.1.45</t>
  </si>
  <si>
    <t>Vrata INOX 2050/1000, izolirana proti kondenzu, z zračno
rešetko 325/225 pri tleh z mrežico proti vstopu mrčesa in protidežno zaporo, z okvirjem in ključavnico; dobava in vgradnja.</t>
  </si>
  <si>
    <t>4.1.46</t>
  </si>
  <si>
    <t>Tlačni preizkus cevovodov in armatur v vodohranu po navodilih proizvajalca na tlak 10 bar (vtok, poraba). Zapisnik s strani pooblaščene organizacije in vpis nadzora v gradbeni dnevnik.</t>
  </si>
  <si>
    <t>4.1.47</t>
  </si>
  <si>
    <t>Dezinfekcija in izpiranje cevovodov in armatur po izvršeni tlačni probi in dokončni montaži. Zapisnik s strani pooblaščene organizacije in vpis nadzora v gradbeni dnevnik.</t>
  </si>
  <si>
    <t>KLORIRANJE</t>
  </si>
  <si>
    <t>4.1.48</t>
  </si>
  <si>
    <t xml:space="preserve">NAPRAVA ELEKTROLIZNA 60g/h    Elektrolizni sistem CIIa generira natrijev hipoklorit z koncentracijo 9g/l
Kapaciteta naprave: 
     -  60g Cl2/h
Poraba soli: maksimalno 4,5 kg/dan
Poraba vode: maksimalno 8 l/h
Poraba električne energije: maksimalno 0,45 kW/h
Električno napajanje: 1 fazno 230VAC
Vsebuje:
- avtomatski mehčalec vode
- posoda za slanico 50l
- 1 membranska celica za proizvodnjo klora
- dve dozirni črpalki za doziranje klora v dva cevovoda (krmiljenje impulzno, 4 - 20 mA, izhod napake) </t>
  </si>
  <si>
    <t>4.1.49</t>
  </si>
  <si>
    <t>Analizator prostega klora v vodi, z grafičnim prikazom in 
mehanskim čiščenjem merilnih elektrod (zlato-baker), 
meritev in avtomatska temperaturna kompenzacija. 
Merilno območje 0-5 mg/l.Napajanje 24VAC. Tokovni 
izhod 4-20mA. Vgrajen PID REGULATOR za krmiljenje 
motornega ventila ali dozirne črpalke, ter digitalni 
ali analogni regulacijski izhod. 
Vsebuje tudi armaturo za jemanje vzorca vode z grobim 
filtrom vstopne vode in ventilom za nastavitev 
konstantnega pretoka vode skozi merilno celico 
analizatorja in odtočno armaturo.Analizator ima vgrajen 
INDIKATOR PRETOKA vode in pokrov.                                              Analizator vsebuje napajalnik 230VAC in 24VDC
-A automatic temperature compensation
-D digital comunication out (SELECAN)
-C current output sensor 4-20mA
-R PID regulator
-1 measuring range 0-5,0 mgCl2/l
-F flow indicator
Kot naprimer: M 1035 C/ADCR1F (Controlmatik ABW)</t>
  </si>
  <si>
    <t>4.1.50</t>
  </si>
  <si>
    <t>Centrifugalna samosesalna JET črpalka z nosilno konzolo, INOX izvedba, za vzorčenje vode
VITON semering (ODPOREN NA KLOR), za čisto vodo.
Črpalka sesa vodo iz globine do 8 m.
220 V, 50 Hz, P= 0,6 kW
Kapaciteta :
Q=3,0 m3/h  pri H= 2,0 bar
Q=1,0 m3/h  pri H= 3,8 bar</t>
  </si>
  <si>
    <t>4.1.51</t>
  </si>
  <si>
    <t>Instalacijske cevi PVC DN 32 in DN 25 z zapornimi ventili               Ventili so sestavljeni s PTFE sedežem in tesnili FPM                                                          - cevi s fitingi skupne dolžine 15 m                                                    - ventili 2 kosa</t>
  </si>
  <si>
    <t>4.1.52</t>
  </si>
  <si>
    <t>Dozirni ventil za doziranje klora, PTFE material, podaljšan da seže v 1/3 cevi za kontinuirano odnašanje klora</t>
  </si>
  <si>
    <t>4.1.53</t>
  </si>
  <si>
    <t>Montaža, šolanje in zagon opreme</t>
  </si>
  <si>
    <t>OSTALO K STROJNIM INŠTALACIJAM</t>
  </si>
  <si>
    <t>4.1.54</t>
  </si>
  <si>
    <t>Funkcionalni zagon vodohrana - vključitev v vodooskrbni sistem, ob prisotnosti strojnega in elektro nadzora ter bodočega upravljavca, izdelava zapisnika o izvedbi zagona, umerjanje nivojskih sond, nastavitev režima obratovanja glede na nivoje vode v nižjeležečih vodohranih; vklop črpalk iz Dupla glede na nivo v VH Pišece, priprava vseh podatkov za vključitev vodohrana v v telemetrijski sistem.</t>
  </si>
  <si>
    <t>4.1.55</t>
  </si>
  <si>
    <t>4.1.56</t>
  </si>
  <si>
    <t>Skupaj:</t>
  </si>
  <si>
    <t>4.2.1</t>
  </si>
  <si>
    <t>4.2.2</t>
  </si>
  <si>
    <t>EV ZASUN (tip kot npr. F4 ali EURO23), s kolesom; dobava in vgradnja.</t>
  </si>
  <si>
    <t>DN 50, PN 10 bar</t>
  </si>
  <si>
    <t>DN 100, PN 10 bar</t>
  </si>
  <si>
    <t>DN 150, PN 10 bar</t>
  </si>
  <si>
    <t>4.2.3</t>
  </si>
  <si>
    <t>4.2.4</t>
  </si>
  <si>
    <t>MDK - montažno demontažni kos; dobava in vgradnja</t>
  </si>
  <si>
    <t>DN 50, PN 16 bar</t>
  </si>
  <si>
    <t>4.2.5</t>
  </si>
  <si>
    <t>Prirobnični turbinski vodomer, s suho številčnico, zamenljivim mehanizmom in magnetnim prenosom vrtljajev. Os turbine vzporedna z osjo cevovoda. Vgradnja vodomera v horizontalni ali vertikalni legi. Za merjenje porabe hladne (do  30°C). Predpriprava za priklop REED in OPTO stikala. Telo  vodomera iz litine in premazano z   epoksi barvo debeline 150 μm. Številčnica v vakuumu, kar preprečuje nabiranje kondenza.</t>
  </si>
  <si>
    <t>ARMATURA - UNIVERZALNE SPOJKE</t>
  </si>
  <si>
    <t>4.2.6</t>
  </si>
  <si>
    <t>Dobava in vgradnja enojnih univerzalnih spojk, kot npr. UNI, Multi-Joint 3057 E ipd, iz nodularne litine, za spajanje cevi različnih materialov, z EPDM tesnilom. Zahtevan lom na spoju minimalno 4°. Spoj mora zagotavljati sidranje pri tlaku ≥ 1.6 MPa.</t>
  </si>
  <si>
    <t>Univerzalna spojka enojna, DN 50 (47-71) E.</t>
  </si>
  <si>
    <t>REGULACIJA TLAKA</t>
  </si>
  <si>
    <t>Zahteve za mehanske reducirne ventile:
Telo ventila je izdelano iz duktilne litine GJS 400-15 z epoxy zaščito minimalno 250 mikronov. Ventil deluje na vzmetnem principu s katero nastavimo tudi redukcijo (območja 0,5-6 bar, 2-8 bar, 4-12 bar). Vgradna mera po standardu EN 558 serija 1 in 26, prirobnice PN10, PN16, PN 25 ali PN40: EN1092.</t>
  </si>
  <si>
    <t>4.2.7</t>
  </si>
  <si>
    <t>Mehanski reducirni ventil DN 50, prirobnični spoj, PN 16 bar</t>
  </si>
  <si>
    <t>ARMATURA - LOVILEC NESNAGE PRIROBNIČNI</t>
  </si>
  <si>
    <t>Zahteve za lovilec nesnage:
Telo prirobničnega lovilca nesnage mora biti iz litine z epoxy zaščito s čistilno mrežico iz nerjavečega jekla s perforacijo najmanj 1,2 mm, ter čistilno prirobnico.</t>
  </si>
  <si>
    <t>4.2.8</t>
  </si>
  <si>
    <t>Lovilec nesnage prirobnični DN 50, PN 16 bar; dobava in vgradnja.</t>
  </si>
  <si>
    <t>ARMATURA - SESALNI KOŠ</t>
  </si>
  <si>
    <t>4.2.9</t>
  </si>
  <si>
    <t>ARMATURA - KOTNI PLOVNI VENTIL</t>
  </si>
  <si>
    <t>4.2.10</t>
  </si>
  <si>
    <t>Plovni ventil DN 150, kotni, prirobnični, PN 10 bar</t>
  </si>
  <si>
    <t>4.2.11</t>
  </si>
  <si>
    <t>FF kos, DN 50/300</t>
  </si>
  <si>
    <t>FF kos, DN 50/600</t>
  </si>
  <si>
    <r>
      <t>FFK-Q kos, DN 50/90</t>
    </r>
    <r>
      <rPr>
        <sz val="10"/>
        <rFont val="Calibri"/>
        <family val="2"/>
        <charset val="238"/>
      </rPr>
      <t>°</t>
    </r>
  </si>
  <si>
    <t>T kos, DN 50/50</t>
  </si>
  <si>
    <t>Xi kos z navojno luknjo, DN 50-6/4''</t>
  </si>
  <si>
    <t>4.2.12</t>
  </si>
  <si>
    <t>EU kos, DN 150, STD spoj, PN=1,6MPa</t>
  </si>
  <si>
    <t>KROGELNE PIPE, MERITVE TLAKA, POCINKANI KOSI</t>
  </si>
  <si>
    <t>4.2.13</t>
  </si>
  <si>
    <t>4.2.14</t>
  </si>
  <si>
    <t>4.2.15</t>
  </si>
  <si>
    <t>4.2.16</t>
  </si>
  <si>
    <t>Pocinkan reducirni kos 6/4'' - 3/4''</t>
  </si>
  <si>
    <t>4.2.17</t>
  </si>
  <si>
    <t>Pocinkan T kos 3/4'' - 3/4''</t>
  </si>
  <si>
    <t>4.2.18</t>
  </si>
  <si>
    <t>Pocinkana tuljava - dvojni narez 3/4''</t>
  </si>
  <si>
    <t>4.2.19</t>
  </si>
  <si>
    <t>FF kos DN 150 INOX AISI 304, v sestavi (PZI, strojne instalacije VH Brezje; poz. 4):</t>
  </si>
  <si>
    <t>Zavihek varilni 168.3 x 3, DN 150, PN 10, INOX AISI 304, DIN 2642, EN 10204/3.1</t>
  </si>
  <si>
    <t>Cev okrogla 168.3 x 3, DN 150, PN 10, INOX AISI 304, EN 10217-7 (TIG)</t>
  </si>
  <si>
    <t>4.2.20</t>
  </si>
  <si>
    <t>FFFTKK kos DN 150 INOX AISI 304, v sestavi (PZI, strojne instalacije VH Brezje; poz. 6):</t>
  </si>
  <si>
    <t>4.2.21</t>
  </si>
  <si>
    <t>FF kos DN 150 INOX AISI 304, s sidri za prehod skozi ploščo: (PZI, strojne instalacije VH Brezje; poz. 7):</t>
  </si>
  <si>
    <t>4.2.22</t>
  </si>
  <si>
    <t>FFKKK kos DN 150 INOX AISI 304, v sestavi (PZI, strojne instalacije VH Brezje; poz. 8):</t>
  </si>
  <si>
    <t>4.2.23</t>
  </si>
  <si>
    <t>FF prehodni kos DN 150 INOX AISI 304, s tesnilno ploščo v sestavi (PZI, strojne instalacije VH Brezje; poz. 11):</t>
  </si>
  <si>
    <t>Tesnilna plošča 400 x 400 x 3 z luknjo fi 169, INOX AISI 304, EN 10217-7 (TIG)</t>
  </si>
  <si>
    <t>4.2.24</t>
  </si>
  <si>
    <t>FFFT kos DN 150 INOX AISI 304, v sestavi (PZI, strojne instalacije VH Brezje; poz. 13):</t>
  </si>
  <si>
    <t>4.2.25</t>
  </si>
  <si>
    <t>FK kos DN 250 INOX AISI 304, v sestavi (PZI, strojne instalacije VH Brezje; poz. 15):</t>
  </si>
  <si>
    <t>4.2.26</t>
  </si>
  <si>
    <t>FF kos DN 250 INOX AISI 304, s tesnilno ploščo v sestavi (PZI, strojne instalacije VH Brezje; poz. 16):</t>
  </si>
  <si>
    <t>Tesnilna plošča 500 x 500 x 3 z luknjo fi 274, INOX AISI 304, EN 10217-7 (TIG)</t>
  </si>
  <si>
    <t>4.2.27</t>
  </si>
  <si>
    <t>FFKK kos DN 250 INOX AISI 304, v sestavi (PZI, strojne instalacije VH Brezje; poz. 17):</t>
  </si>
  <si>
    <t>4.2.28</t>
  </si>
  <si>
    <t>FFT kos DN 250 INOX AISI 304, v sestavi (PZI, strojne instalacije VH Brezje; poz. 18):</t>
  </si>
  <si>
    <t>4.2.29</t>
  </si>
  <si>
    <t>F prehodni kos DN 100 s tesnilno ploščo, INOX AISI 304, v sestavi (PZI, strojne instalacije VH Brezje; poz. 19):</t>
  </si>
  <si>
    <t>Tesnilna plošča 300 x 300 x 3 z luknjo fi 115, INOX AISI 304, EN 10217-7 (TIG)</t>
  </si>
  <si>
    <t>4.2.30</t>
  </si>
  <si>
    <t>4.2.31</t>
  </si>
  <si>
    <t>4.2.32</t>
  </si>
  <si>
    <t>Izdelava in montaža zračnika fi 323,9 /L=2000, INOX AISI 304 s kapo, sidrana na objekt, z izpustom kondenza, opremljena z mrežo proti mrčesu na izpustu in zgoraj z obrobno perforirano INOX pločevino za prezračevanje. Vgradnja na vrh stene vsake vodne celice ter v armaturno celico. Za pritrditev na steno se izvede prirobnični spoj s priprobnico DN 300, PN 10 bar, DIN  2576.</t>
  </si>
  <si>
    <t>Prirobnica varilna ravna, DN 300, PN 10 bar, DIN 2576, INOX AISI 304</t>
  </si>
  <si>
    <t>T kos varilni, 323,9 / 323,9 x 3, PN 10, INOX AISI 304, DIN 2615</t>
  </si>
  <si>
    <t>Cev okrogla 323,9 x 3, DN 300, PN 10, INOX AISI 304, EN 10217-7 (TIG)</t>
  </si>
  <si>
    <t>Cevna kapa 406,4 x 3, DN 400, PN 10, INOX AISI 304, EN 10204/3.1</t>
  </si>
  <si>
    <t>4.2.33</t>
  </si>
  <si>
    <t>F prehodni kos za zračnik DN 300 INOX AISI 304, v sestavi:</t>
  </si>
  <si>
    <t>Prirobnica leteča DN 300, PN 10 bar, DIN 2642, INOX AISI 304</t>
  </si>
  <si>
    <t>Zavihek varilni 323,9 x 3, DN 300, PN 10, INOX AISI 304, DIN 2642, EN 10204/3.1</t>
  </si>
  <si>
    <t>Tesnilna plošča 500 x 500 / fi 325 mm, s = 2.5 mm, INOX AISI 304</t>
  </si>
  <si>
    <t>4.2.34</t>
  </si>
  <si>
    <t>Izdelava in montaža lestev - vstop v vodno celico vodohrana, iz pohištvenih cevi INOX AISI 304, po detajlu: VK200-H3000-TIP-03; teža lestve cca 59 kg; skupaj s sidrnimi vijaki, dobava in vgradnja.</t>
  </si>
  <si>
    <t>4.2.35</t>
  </si>
  <si>
    <t>Izdelava in montaža dvodelnega pohodnega pokrova iz rebraste solza pločevine INOX AISI 304 debeline 4/5 mm, po detajlu:
- POKROV: svetle zunanje mere 1180 x 585 mm, višina 45 mm, z izvrtinami fi 20 mm za dvig; 2 kosa
- OKVIR: iz kotnika 50 x 50 x 5, svetle zun. dimenzije okvirja 1200 x 1200 mm, s sidri 100 x 40 x 4 (12 sider); 1 kos</t>
  </si>
  <si>
    <t>4.2.36</t>
  </si>
  <si>
    <t>Izdelava in montaža okvirja in pohodne rešetke nad izpustnim kanalom v spodnji arm. celici po detajlu:
- OKVIR iz INOX AISI 304 kotnika 45x30x4 s sidri: 12 kom;
zun. svetla dimenzija okvirja 2060 x 460; v ceno všteta vgradnja ob opaženju pred betoniranjem, rob dvigniti na nivo finalnega tlaka; 1 kos
- POHODNA REŠETKA iz INOX AISI 304 ploščatega jekla 5/40 mm, delitev 30 mm, ojačana z 2 palicama fi10; dim. 1025 x 440; 2 kosa</t>
  </si>
  <si>
    <t>4.2.37</t>
  </si>
  <si>
    <t>Stopnice ''račka'' v spodnjo komoro armaturne celice iz vroče valjane solza pločevine, kpl. vroče cinkane; izdelava, transport, vroče cinkanje in vgradnja - postavitev na pozicijo, v sestavi po detajlu; teža stopnic pred cinkanjem cca 195 kg; v ceno všteti sidrnimi vijaki, dobava in vgradnja.</t>
  </si>
  <si>
    <t>4.2.38</t>
  </si>
  <si>
    <t>Izdelava in montaža stenskega oprijemala iz cevi INOX AISI 304 - dimenzije 5/4'' - stopnišče v spodnjo armaturno celico; teža oprijemala cca 11 kg; skupaj s sidrnimi vijaki, dobava in vgradnja.</t>
  </si>
  <si>
    <t>4.2.39</t>
  </si>
  <si>
    <t>Izdelava in montaža ograje in oprijemala na stopnicah po detajlu, iz cevi INOX AISI 304 - dimenzije 5/4'' (nosilne cevi) - stopnišče v spodnjo armaturno celico; teža ograje cca 30 kg; skupaj s pritrdilnimi vijaki, dobava in vgradnja.</t>
  </si>
  <si>
    <t>4.2.40</t>
  </si>
  <si>
    <t>4.2.41</t>
  </si>
  <si>
    <t>4.2.42</t>
  </si>
  <si>
    <t>MERJENJE KLORA</t>
  </si>
  <si>
    <t>4.2.43</t>
  </si>
  <si>
    <t>Analizator prostega klora v vodi, z grafičnim prikazom in 
mehanskim čiščenjem merilnih elektrod (zlato-baker), 
meritev in avtomatska temperaturna kompenzacija. 
Merilno območje 0-5 mg/l.Napajanje 24VAC. Tokovni 
izhod 4-20mA. Vgrajen PID REGULATOR za krmiljenje 
motornega ventila ali dozirne črpalke, ter digitalni 
ali analogni regulacijski izhod. 
Vsebuje tudi armaturo za jemanje vzorca vode z grobim 
filtrom vstopne vode in ventilom za nastavitev 
konstantnega pretoka vode skozi merilno celico 
analizatorja in odtočno armaturo.Analizator ima vgrajen 
INDIKATOR PRETOKA vode in pokrov.                                              Analizator vsebuje napajalnik 230VAC in 24VDC
-A automatic temperature compensation
-D digital comunication out (SELECAN)
-C current output sensor 4-20mA
-R PID regulator
-1 measuring range 0-5,0 mgCl2/l
-F flow indicator
Kot na primer: M 1035 C/ADCR1F (Controlmatik ABW)</t>
  </si>
  <si>
    <t>4.2.44</t>
  </si>
  <si>
    <t>4.2.45</t>
  </si>
  <si>
    <t>4.2.46</t>
  </si>
  <si>
    <t>4.2.47</t>
  </si>
  <si>
    <t>4.2.48</t>
  </si>
  <si>
    <t>4.2.49</t>
  </si>
  <si>
    <t>Funkcionalni zagon vodohrana - vključitev v vodooskrbni sistem, ob prisotnosti strojnega in elektro nadzora ter bodočega upravljavca, izdelava zapisnika o izvedbi zagona, umerjanje nivojskih sond, nastavitev režima obratovanja glede na nivoje vode v nižjeležečih vodohranih, priprava vseh podatkov za vključitev vodohrana v v telemetrijski sistem.</t>
  </si>
  <si>
    <t>4.2.50</t>
  </si>
  <si>
    <t>4.2.51</t>
  </si>
  <si>
    <t>4.3.1</t>
  </si>
  <si>
    <t>4.3.2</t>
  </si>
  <si>
    <t>DN 80, PN 10 bar</t>
  </si>
  <si>
    <t>4.3.3</t>
  </si>
  <si>
    <t>4.3.4</t>
  </si>
  <si>
    <t>DN 65, PN 16 bar</t>
  </si>
  <si>
    <t>DN 80, PN 16 bar</t>
  </si>
  <si>
    <t>DN 100, PN 16 bar</t>
  </si>
  <si>
    <t>DN 125, PN 16 bar</t>
  </si>
  <si>
    <t>4.3.5</t>
  </si>
  <si>
    <t>Univerzalna spojka enojna, DN 125 (104-132) E.</t>
  </si>
  <si>
    <t>4.3.6</t>
  </si>
  <si>
    <t>ARMATURA - PROTIPOVRATNI VENTILI</t>
  </si>
  <si>
    <t>Zahteve za protipovratne ventile:
Telo prirobničnega ventila mora biti iz litine z epoxy zaščito , z zapiralom koničaste okrogle izvedbe in vzmetjo.</t>
  </si>
  <si>
    <t>4.3.7</t>
  </si>
  <si>
    <t>Protipovratni ventil s kroglo, prirobnični spoj, PN 16 bar; dobava in vgradnja</t>
  </si>
  <si>
    <t>DN 50</t>
  </si>
  <si>
    <t>ČRPALKE - ZAJETJE DUPLO V ČR DUPLO</t>
  </si>
  <si>
    <r>
      <t>Zahteve za Vertikalne večstopenjske centrifugalne INOX črpalke:
Karakteristike: Q=5,35 l/s pri H=19,5m 
Podatki o elektromotorju: Nazivna moč elektromotorja: 2,2 kW
Število vrtljajev: 2900 min-1, 2-polni, 3-fazen, 3x400V, 50 Hz
Nazivni tok: 4,56A pri 400V 
Razred energetske učinkovitosti po IEC 60034-30/2008: IE3
Priključki: prirobnični DN50/PN25, IN-LINE (glej priloge)
Temperatura medija: -30</t>
    </r>
    <r>
      <rPr>
        <b/>
        <sz val="8"/>
        <rFont val="Calibri"/>
        <family val="2"/>
        <charset val="238"/>
      </rPr>
      <t>°</t>
    </r>
    <r>
      <rPr>
        <b/>
        <sz val="8"/>
        <rFont val="Arial"/>
        <family val="2"/>
        <charset val="238"/>
      </rPr>
      <t xml:space="preserve">C do +120°C
Tesnjenje: mehansko drsno tesnilo
Material tesnila: SiC / grafit / EPDM
Materiali: Črpalka v celoti izdelana iz AISI 304 (DIN 1.4308)
Primeren tip črpalke kot npr. Lowara tip 15 SV 02 F 022T/D </t>
    </r>
  </si>
  <si>
    <t>4.3.8</t>
  </si>
  <si>
    <t>Vertikalna večstopenjska centrifugalna INOX črpalka prirobnična DN 50 s karakteristikami: Q=5,35 l/s pri H=19,5m'</t>
  </si>
  <si>
    <t>ČRPALKE - ZAJETJE DUPLO V ČR MLINČEK</t>
  </si>
  <si>
    <r>
      <t>Zahteve za Vertikalne večstopenjske centrifugalne INOX črpalke:
Karakteristike: Q=38,17 m3/h pri H=64,59m 
Podatki o elektromotorju: Nazivna moč elektromotorja: P1 = 9,9 kW
Število vrtljajev: 2900 min-1, 2-polni, 3-fazen, 3x400V, 50 Hz
Nazivni tok: 20,8-19,8/12,0-11,8 A 
Razred energetske učinkovitosti po IEC 60034-30/2008: IE3
Priključki: prirobnični DN80/PN40
Temperatura medija: -20</t>
    </r>
    <r>
      <rPr>
        <b/>
        <sz val="8"/>
        <rFont val="Calibri"/>
        <family val="2"/>
        <charset val="238"/>
      </rPr>
      <t>°</t>
    </r>
    <r>
      <rPr>
        <b/>
        <sz val="8"/>
        <rFont val="Arial"/>
        <family val="2"/>
        <charset val="238"/>
      </rPr>
      <t xml:space="preserve">C do +120°C
Materiali: Črpalka v celoti izdelana iz AISI 304 (DIN 1.4408)
Primeren tip črpalke kot npr.Grundfos tip CRN 45-3 A-F-A-E-HQQE </t>
    </r>
  </si>
  <si>
    <t>4.3.9</t>
  </si>
  <si>
    <t>Vertikalna večstopenjska centrifugalna INOX črpalka prirobnična DN 80 s karakteristikami: Q=38,17 m3/h pri H=64,59 m'</t>
  </si>
  <si>
    <t>4.3.10</t>
  </si>
  <si>
    <r>
      <t xml:space="preserve">Dobava in vgradnja prirobničnih fazonskih kosov po priloženih montažnih shemah, ter dokončna obdelava in zaščita spojev pred korozijo. Vsi spoji s tlačnim razredom </t>
    </r>
    <r>
      <rPr>
        <b/>
        <sz val="10"/>
        <rFont val="Arial"/>
        <family val="2"/>
        <charset val="238"/>
      </rPr>
      <t>PN=1.6MPa</t>
    </r>
    <r>
      <rPr>
        <sz val="10"/>
        <rFont val="Arial"/>
        <family val="2"/>
        <charset val="238"/>
      </rPr>
      <t xml:space="preserve">. </t>
    </r>
  </si>
  <si>
    <t>FF kos, DN 80/800</t>
  </si>
  <si>
    <t>FF kos, DN 80/1000</t>
  </si>
  <si>
    <t>FF kos, DN 100/300</t>
  </si>
  <si>
    <t>FF kos, DN 100/600</t>
  </si>
  <si>
    <t>FF kos, DN 125/300</t>
  </si>
  <si>
    <t>FF kos, DN 125/800</t>
  </si>
  <si>
    <r>
      <t>FFK kos, DN 100/45</t>
    </r>
    <r>
      <rPr>
        <sz val="10"/>
        <rFont val="Calibri"/>
        <family val="2"/>
        <charset val="238"/>
      </rPr>
      <t>°</t>
    </r>
  </si>
  <si>
    <r>
      <t>FFK-Q kos, DN 80/90</t>
    </r>
    <r>
      <rPr>
        <sz val="10"/>
        <rFont val="Calibri"/>
        <family val="2"/>
        <charset val="238"/>
      </rPr>
      <t>°</t>
    </r>
  </si>
  <si>
    <r>
      <t>FFK-Q kos, DN 100/90</t>
    </r>
    <r>
      <rPr>
        <sz val="10"/>
        <rFont val="Calibri"/>
        <family val="2"/>
        <charset val="238"/>
      </rPr>
      <t>°</t>
    </r>
  </si>
  <si>
    <r>
      <t>FFK-Q kos, DN 125/90</t>
    </r>
    <r>
      <rPr>
        <sz val="10"/>
        <rFont val="Calibri"/>
        <family val="2"/>
        <charset val="238"/>
      </rPr>
      <t>°</t>
    </r>
  </si>
  <si>
    <t>FFR kos, DN 100/50</t>
  </si>
  <si>
    <t>FFR kos, DN 125/100</t>
  </si>
  <si>
    <t>T kos, DN 100/100</t>
  </si>
  <si>
    <t>T kos, DN 125/80</t>
  </si>
  <si>
    <t>Xi kos z navojno luknjo, DN 100-6/4''</t>
  </si>
  <si>
    <t>4.3.11</t>
  </si>
  <si>
    <r>
      <t xml:space="preserve">Dobava in vgradnja obojčnih fazonskih kosov: </t>
    </r>
    <r>
      <rPr>
        <b/>
        <sz val="10"/>
        <rFont val="Arial"/>
        <family val="2"/>
        <charset val="238"/>
      </rPr>
      <t>STD ali TYTON spoj</t>
    </r>
    <r>
      <rPr>
        <sz val="10"/>
        <rFont val="Arial"/>
        <family val="2"/>
        <charset val="238"/>
      </rPr>
      <t xml:space="preserve">, po priloženih montažnih shemah, ter dokončna obdelava in zaščita spojev pred korozijo. Vsi spoji s tlačnim razredom najmanj </t>
    </r>
    <r>
      <rPr>
        <b/>
        <sz val="10"/>
        <rFont val="Arial"/>
        <family val="2"/>
        <charset val="238"/>
      </rPr>
      <t>PN=1.60MPa</t>
    </r>
    <r>
      <rPr>
        <sz val="10"/>
        <rFont val="Arial"/>
        <family val="2"/>
        <charset val="238"/>
      </rPr>
      <t>. K posameznemu kosu so všteta pripadajoča tesnila in zaklepni obroč, glede na vsako posamezno vrsto spoja.</t>
    </r>
  </si>
  <si>
    <t>EU kos, DN 125, STD spoj, PN=1,6MPa</t>
  </si>
  <si>
    <t>DOGRADITEV TELEMETRIJSKE OPREME NA OBSTOJEČIH OBJEKTIH, V SKLOPU ŠIRITVE VODOOSKRBNEGA SISTEMA</t>
  </si>
  <si>
    <t>4.3.12</t>
  </si>
  <si>
    <t>Telemetrijska oprema v obstoječi vodomerni jašek (3x AI, 4xDI, 1xDO, RS485, 4G). Večletno avtonomno delovanje na baterijo. Možna je montaža direktno v merni jašek ali montaža na drog.
Opomba: vgradnja vodomera je zajeta v posebni postavki.</t>
  </si>
  <si>
    <t>inox nosilec za pritrditev na steno</t>
  </si>
  <si>
    <t>posebna "high gain" antena za jaške z LTŽ pokrovom</t>
  </si>
  <si>
    <t>doza s priključnimi sponkami IP67</t>
  </si>
  <si>
    <t>konfiguracija TBOX Nano in Atvise</t>
  </si>
  <si>
    <t>Dograditev telemetrijske opreme in elektrifikacija raztežilnika Škof s sončnim napajanjem (4x AI, 8x DI, 4xDO)</t>
  </si>
  <si>
    <t>polyester stenska omara  dim. 600x400x150 z vgrajeno opremo (glavno stikalo, varovalke, kanali, DIN letve, sponke, ožičenje, predal za dokumentacijo)</t>
  </si>
  <si>
    <t>krmilnik TBOX LP-450-GE(GPRS + 1xRS-232 + 1xRS-485 (8xDI, 4xDO, 4xAI), WEB1.0, alarm management, 30 dni podatkov, DNP3, Modbus, 10-30VDC, low power</t>
  </si>
  <si>
    <t>grafični prikaz stanja v objektu (5" LED touch, barvni, Android, IP65, 12-24 VDC, low power ) s programsko opremo</t>
  </si>
  <si>
    <t>GSM antena + 5m kabla + konektorji</t>
  </si>
  <si>
    <t>sončno napajanje (50W sončna celica, sončni regulator, hermetični akumulator 45Ah, kabli)</t>
  </si>
  <si>
    <t>6m drog za sončno celico z nosilci in postavitvijo</t>
  </si>
  <si>
    <t xml:space="preserve">brezkontaktni indikator vstopa v objekt </t>
  </si>
  <si>
    <t>programska oprema</t>
  </si>
  <si>
    <t>izdelava aplikacije v nadzornem programu</t>
  </si>
  <si>
    <t>stroški transporta, montaža, spustitev v pogon in manjša nepredvidena dela</t>
  </si>
  <si>
    <t>4.3.14</t>
  </si>
  <si>
    <t>4.3.15</t>
  </si>
  <si>
    <t>4.3.16</t>
  </si>
  <si>
    <t>4.3.17</t>
  </si>
  <si>
    <t>4.3.18</t>
  </si>
  <si>
    <t>4.3.19</t>
  </si>
  <si>
    <t>4.3.20</t>
  </si>
  <si>
    <t>Zagon črpalk, preizkusno delovanje ter zapisnik</t>
  </si>
  <si>
    <t>4.3.21</t>
  </si>
  <si>
    <t>Izdelava in montaža okvirja in pohodne rešetke nad izpustnim kanalom v spodnji arm. celici po detajlu:
- OKVIR iz INOX AISI 304 kotnika 45x30x4 s sidri: 8 kom;
zun. svetla dimenzija okvirja 800 x 800; v ceno všteta vgradnja ob opaženju pred betoniranjem, rob dvigniti na nivo finalnega tlaka; 1 kos
- POHODNA REŠETKA iz INOX AISI 304 ploščatega jekla 5/40 mm, delitev 30 mm, ojačana z 2 palicama fi10; dim. 780 x 780; 1 kos</t>
  </si>
  <si>
    <t>4.3.22</t>
  </si>
  <si>
    <t>Vrata INOX 2050/1000, izolirana proti kondenzu, z zračno
rešetko 325/225 pri tleh z mrežico proti vstopu mrčesa in protidežno zaporo; dobava in vgradnja. Mero preveriti pred izdelavo vrat.</t>
  </si>
  <si>
    <t>4.3.23</t>
  </si>
  <si>
    <t>GRADBENA DELA K STROJNIM INŠTALACIJAM</t>
  </si>
  <si>
    <t>Opomba:
vsa gradbena dela izven objekta in zajetja so zajeta v popisih za cevovode.</t>
  </si>
  <si>
    <t>4.3.24</t>
  </si>
  <si>
    <t>Diamantno kronsko vrtanje v armiran beton - skozi betonsko steno jaška , okrogla odprtina fi 300 mm. Všteta je raba agregata.</t>
  </si>
  <si>
    <t>4.3.25</t>
  </si>
  <si>
    <t>Izdelava izpustnega jaška v obstoječem objektu:
rezanje betona debelina stene 20 cm, pikiranje , nakladanje in odvoz na depinijo s plačilom takse, čiščenje, vgradnja betonske cevi BC 60/0,5m' na podložni beton, z izrezom za izpust BC fi 200, podboj z ročnim pnevmatskim kladivom pod zidom, ročni izvoz materiala iz objekta, dobava in vgradnja cevi PVC-UK 250 v objektu (cca 2 m'; ostala izpustna cev je zajeta v popisu cevovodov in VH Pišece). Zabetoniranje talne plošče po vgradnji cevi iz betona C30/37, komplet z vsemi pomožnimi deli (opaž, armatura).</t>
  </si>
  <si>
    <t>4.3.26</t>
  </si>
  <si>
    <t>Zamenjava vodovodne armature in cevi v vodnem zajetju Duplo: 
demontaža vstopne ograje in mreže, dstranitev obstoječe armature, ročno čiščenje gradbenih kosov, prilagoditev v zajetju za vgradnjo nove instalacije, vgradnja instalacije: pikiranje, ročno nakladanje in odvoz, čiščenje, zabetoniranje fazonov, komplet z vsemi pomožnimi deli (opaž, armatura).</t>
  </si>
  <si>
    <t>4.3.27</t>
  </si>
  <si>
    <t>Tlačni preizkus cevovodov in armatur v črpališču po navodilih proizvajalca na tlak 10 bar (vtok, poraba). Zapisnik s strani pooblaščene organizacije in vpis nadzora v gradbeni dnevnik.</t>
  </si>
  <si>
    <t>4.3.28</t>
  </si>
  <si>
    <t>Dezinfekcija in izpiranje cevovodov in armatur v črpališču po izvršeni tlačni probi in dokončni montaži. Zapisnik s strani pooblaščene organizacije in vpis nadzora v gradbeni dnevnik.</t>
  </si>
  <si>
    <t>4.3.29</t>
  </si>
  <si>
    <t>Funkcionalni zagon črpališča - vključitev v vodooskrbni sistem, ob prisotnosti strojnega in elektro nadzora ter bodočega upravljavca, izdelava zapisnika o izvedbi zagona, umerjanje nivojskih sond, nastavitev režima obratovanja črpalk glede na nivoje vode v vodohranu Pišece, priprava vseh podatkov za vključitev vodohrana v v telemetrijski sistem.</t>
  </si>
  <si>
    <t>4.3.30</t>
  </si>
  <si>
    <t>4.3.31</t>
  </si>
  <si>
    <t>4.4.1</t>
  </si>
  <si>
    <t>Izdelava začasnega vtoka - provizorij, za čas predelave vtoka po načrtu, ter demontaža po končanju del, v sestavi:
Xi DN100 / 2''                                     1 kos
poc. tuljava 2''                                     1 kos
krogelni ventil 2''                                 1 kos
I joint koleno zunanji navoj 2'' - d50   1 kos
I joint koleno zunanji navoj d50          1 kos
cev PE d63                                          6 m'</t>
  </si>
  <si>
    <t>4.4.2</t>
  </si>
  <si>
    <t>Demontaža vodovodne armature  - vtoka v vodohranu Bizeljsko, pikiranje, rezanje jeklenih cevi, nakladanje in odvoz na deponijo.</t>
  </si>
  <si>
    <t>4.4.3</t>
  </si>
  <si>
    <t>Razširitev odprtine v betonski plošči med zgornjo in spodnjo armaturno komoro, za vgradnjo nove instalacije, ter sanacija po vgradnji cevi.</t>
  </si>
  <si>
    <t>4.4.4</t>
  </si>
  <si>
    <t>Prirobnični turbinski vodomer, s suho številčnico, zamenljivim mehanizmom in magnetnim prenosom vrtljajev. Os turbine vzporedna z osjo cevovoda. Vgradnja vodomera v vertikalni legi. Za merjenje porabe hladne (do  30°C). Predpriprava za priklop REED in OPTO stikala. Telo  vodomera iz litine in premazano z   epoksi barvo debeline 150 μm. Številčnica v vakuumu, kar preprečuje nabiranje kondenza.</t>
  </si>
  <si>
    <t>4.4.5</t>
  </si>
  <si>
    <r>
      <t>Zahteve za medprirobnično loputo z EM pogonom:
obratovalni tlak PN 10 bar
160 Nm
omrežna napetost pogona 24 V
komunikacija: Modbus TRU
čas premika 90</t>
    </r>
    <r>
      <rPr>
        <b/>
        <sz val="8"/>
        <rFont val="Calibri"/>
        <family val="2"/>
        <charset val="238"/>
      </rPr>
      <t>°</t>
    </r>
    <r>
      <rPr>
        <b/>
        <sz val="8"/>
        <rFont val="Arial"/>
        <family val="2"/>
        <charset val="238"/>
      </rPr>
      <t>: 35 sek (možnost nastavljanja)
IP66/67, ročica za ročno premikanje lopute</t>
    </r>
  </si>
  <si>
    <t>4.4.6</t>
  </si>
  <si>
    <t>4.4.7</t>
  </si>
  <si>
    <t>Plovni ventil DN 100, kotni, prirobnični, PN 10 bar</t>
  </si>
  <si>
    <t>4.4.8</t>
  </si>
  <si>
    <t>FF kos DN 100 INOX AISI 304, v sestavi:</t>
  </si>
  <si>
    <t>Prirobnica varilna ravna, DN 100, PN 10 bar, DIN 2576, INOX AISI 304</t>
  </si>
  <si>
    <t>Cev okrogla 114.3 x 3, DN 100, PN 10, INOX AISI 304, EN 10217-7 (TIG)</t>
  </si>
  <si>
    <t>4.4.9</t>
  </si>
  <si>
    <t>FFK kos DN 100 INOX AISI 304, v sestavi:</t>
  </si>
  <si>
    <t>Cevni lok, 90° varilni, 114.3 x 3, DN 100, PN  10 bar, INOX AISI 304, DIN 2605, R=1,5 X D</t>
  </si>
  <si>
    <t>4.4.10</t>
  </si>
  <si>
    <t>Analizator prostega klora v vodi, z grafičnim prikazom in 
mehanskim čiščenjem merilnih elektrod (zlato-baker), 
meritev in avtomatska temperaturna kompenzacija. 
Merilno območje 0-5 mg/l.Napajanje 24VDC. Tokovni 
izhod 4-20mA. Vgrajen PID REGULATOR za krmiljenje 
motornega ventila ali dozirne črpalke, ter digitalni 
ali analogni regulacijski izhod. 
Vsebuje tudi armaturo za jemanje vzorca vode z grobim 
filtrom vstopne vode in ventilom za nastavitev 
konstantnega pretoka vode skozi merilno celico 
analizatorja in odtočno armaturo.Analizator ima vgrajen 
INDIKATOR PRETOKA vode in pokrov.                                              
-A automatic temperature compensation
-D digital comunication out (SELECAN)
-C current output sensor 4-20mA
-R PID regulator
-1 measuring range 0-5,0 mgCl2/l
-F flow indicator
Kot na primer: M 1035 C/ADCR1F (Controlmatik ABW)</t>
  </si>
  <si>
    <t>4.4.11</t>
  </si>
  <si>
    <t>4.4.12</t>
  </si>
  <si>
    <t>4.4.13</t>
  </si>
  <si>
    <t>4.4.14</t>
  </si>
  <si>
    <t>4.4.15</t>
  </si>
  <si>
    <t>4.4.16</t>
  </si>
  <si>
    <t>Funkcionalni zagon vodohrana - vključitev v vodooskrbni sistem, ob prisotnosti strojnega in elektro nadzora ter bodočega upravljavca, izdelava zapisnika o izvedbi zagona, umerjanje lopute za regulacijo vroka v vodohran, nastavitev režima obratovanja glede na nivoje vode v višjeležečih vodohranih, priprava vseh podatkov za vključitev nove opreme v vodohranu v v telemetrijski sistem.</t>
  </si>
  <si>
    <t>4.4.17</t>
  </si>
  <si>
    <t>4.4.18</t>
  </si>
  <si>
    <t>4.6.1</t>
  </si>
  <si>
    <t>4.6.2</t>
  </si>
  <si>
    <t>DN 125, PN 10 bar</t>
  </si>
  <si>
    <t>4.6.3</t>
  </si>
  <si>
    <t xml:space="preserve">Zahteve za zasune:
EV zasuni PN10 morajo biti izdelani iz litine GGG40, z epoxy zaščito minimalne debeline 250 mikronov. Klin zasuna je zaščiten z EPDM elastomerno gumo. Vreteno zasuna je izdelano iz nerjavečega jekla in ga je možno menjati brez izvleka klina iz ohišja. Tesnjenje na vretenu je izvedeno z dvema "O" tesniloma iz NBR. Na obeh straneh klina so vodila iz poliamida pravokotne oblike za zmanjšanje trenja pri uporabi. Moment pri upravljanju ventila doseže vrednost 60% od dovoljene po standardu 1074. Spoj telesa in pokrova ventila je izveden brez vijakov in zagozd.  Ustrezati morajo standardu EN 1074 (certifikat). Klin zasuna je iz jeklene litine GC-C25, tesnenje iz nerjavečega jekla. Vreteno zasuna je izdelano iz nerjavečega jekla.  Ustrezati morajo standardu EN 12516, EN 1984. </t>
  </si>
  <si>
    <t>4.6.4</t>
  </si>
  <si>
    <t>4.6.5</t>
  </si>
  <si>
    <t>4.6.6</t>
  </si>
  <si>
    <t>Plovni ventil DN 125, kotni, prirobnični, PN 10 bar</t>
  </si>
  <si>
    <t>4.6.7</t>
  </si>
  <si>
    <t>FFK kos DN 125 INOX AISI 304, v sestavi:</t>
  </si>
  <si>
    <t>Zavihek varilni 139.7 x 3, DN 125, PN 10, INOX AISI 304, DIN 2642, EN 10204/3.1</t>
  </si>
  <si>
    <t>Cev okrogla 139.7 x 3, DN 125, PN 10, INOX AISI 304, EN 10217-7 (TIG)</t>
  </si>
  <si>
    <t>Cevni lok, 90° varilni, 139.7 x 3, DN 125, PN  10 bar, INOX AISI 304, DIN 2605, R=1,5 X D</t>
  </si>
  <si>
    <t>4.6.8</t>
  </si>
  <si>
    <t>4.6.9</t>
  </si>
  <si>
    <t>FF kos DN 125 INOX AISI 304, v sestavi:</t>
  </si>
  <si>
    <t>4.6.10</t>
  </si>
  <si>
    <t>4.6.11</t>
  </si>
  <si>
    <t>4.6.12</t>
  </si>
  <si>
    <t>4.6.13</t>
  </si>
  <si>
    <t>4.6.14</t>
  </si>
  <si>
    <t>4.6.15</t>
  </si>
  <si>
    <t>4.6.16</t>
  </si>
  <si>
    <t>4.6.17</t>
  </si>
  <si>
    <t>4.6.18</t>
  </si>
  <si>
    <t>4.6.19</t>
  </si>
  <si>
    <t>4.7.1</t>
  </si>
  <si>
    <t>4.7.2</t>
  </si>
  <si>
    <t>4.7.3</t>
  </si>
  <si>
    <t>4.7.4</t>
  </si>
  <si>
    <t>4.7.5</t>
  </si>
  <si>
    <t>4.7.6</t>
  </si>
  <si>
    <t>Medprirobnična protipovratna loputa DN 125, PN 6 bar</t>
  </si>
  <si>
    <t>4.7.7</t>
  </si>
  <si>
    <t>Medprirobnična loputa DN 125 z ročko, PN 6 bar</t>
  </si>
  <si>
    <t>4.7.8</t>
  </si>
  <si>
    <t>4.7.9</t>
  </si>
  <si>
    <t>PROTIPOVRATNI VENTIL S KROGLO DN 80, PN 10/16 bar; dobava in vgradnja</t>
  </si>
  <si>
    <t>4.7.10</t>
  </si>
  <si>
    <t>FF kos, DN 80/200</t>
  </si>
  <si>
    <t>FF kos, DN 80/300</t>
  </si>
  <si>
    <t>FF kos, DN 80/400</t>
  </si>
  <si>
    <t>FFR kos, DN 150/125</t>
  </si>
  <si>
    <t>FFR kos, DN 125/80</t>
  </si>
  <si>
    <t>T kos, DN 150/150</t>
  </si>
  <si>
    <t>T kos, DN 125/125</t>
  </si>
  <si>
    <t>4.7.11</t>
  </si>
  <si>
    <t>4.7.12</t>
  </si>
  <si>
    <t>4.7.13</t>
  </si>
  <si>
    <t>4.7.14</t>
  </si>
  <si>
    <t>4.7.15</t>
  </si>
  <si>
    <t>4.7.16</t>
  </si>
  <si>
    <t>4.7.17</t>
  </si>
  <si>
    <t>4.7.18</t>
  </si>
  <si>
    <t>4.7.19</t>
  </si>
  <si>
    <t>4.7.20</t>
  </si>
  <si>
    <t>4.7.21</t>
  </si>
  <si>
    <t>Drenažno zasutje za vkopanimi zidovi objekta z rečnim prodcem granulacije 16 - 32 mm, v sloju širine mulde cca 0,5m; poraba 0,25m3/m1, z vsemi pomožnimi deli in prenosi.</t>
  </si>
  <si>
    <t>Hidravlične izboljšave vodovodnega sistema v Občini Brežice</t>
  </si>
  <si>
    <t xml:space="preserve">Hidravlične izboljšave vodovodnega sistema v Občini Brežice
odsek 1: Vodovod Pišece – Bizeljsko - Bojsno </t>
  </si>
  <si>
    <t xml:space="preserve">Hidravlične izboljšave vodovodnega sistema v Občini Brežice
odsek 1: vodovod Pišece – Bizeljsko - Bojsno </t>
  </si>
  <si>
    <t>Vsi artikli v stiku s pitno vodo morajo zagotavljati živilsko neoporečnost. Vsi artikli morajo zagotavljati kvaliteto zahtevano po standardu. Za vsak sklop materialov v ponudbi je potrebno napisati ime proizvajalca, tip artikla in priložiti tehnični list, izjavo o lastnostih (ZGPro-1, Ur.l.RS, št.82/2013) ter pripadajoči certifikat o skladnost proizvodov s standardom in poročilo, ki se nanaša na Izjavo o skladnosti za stik s pitno vodo.</t>
  </si>
  <si>
    <t>Zahteve za cevi iz nodularne litine:
Cevi morajo biti izdelane na obojko v skladu s SIST EN 545:2010 najmanj preferenčnega tlačnega razreda C40 oziroma kot je zahtevano v posamezni postavki, z odgovarjajočimi spoji za različne primere vgradnje (STD, STD-Vi, UNI-Vi, UNI-Ve) in dolžino 6 m (skladno s ponudbenim predračunom in spodnjimi specifikacijami ter zahtevami naročnika  v razpisni dokumentaciji).
Cevi morajo biti na zunanji strani zaščitne z aktivno galvansko zaščito, ki omogoča vgradnjo cevi tudi v agresivnejšo zemljo (z zlitino Zn + Al minimalne debeline 400 g/m2 v razmerju 85% Zn in ostalo Al in druge kovine) in z modrim pokrivnim nanosom , na notranji strani pa s cementno oblogo; vse v skladu z EN545:2010 (cementna obloga mora biti narejena s pitno vodo, cement tipa CEM III-B ex BFC pa mora biti v skladu z EN197-1 z CE oznako (certifikat)). 
Opremljene morajo biti z odgovarjajočimi tesnili v skladu z SIST EN 681-1 (certifikat).Vse vrste obojčnih tesnil oz. spojev mora biti zaradi zagotovitve kvalitete spoja preizkušen skupaj s cevmi (certifikat). Vse cevi morajo biti od istega proizvajalca.</t>
  </si>
  <si>
    <t>Nabava vodovodnih cevi z obojko iz nodularne litine (NL) DN 100, s standardnim spojem (npr. TYTON), razreda C100, s pripadajočim vodnim tesnilom, v skladu s standardom EN 545/ISO 2531. Notranja zaščita s cementno oblogo, ustrezna za pitno vodo. Zunanja zaščita Zn 400 g/m2 + sintetični premaz (ustrezen certifikat). Skupna dolžina cevi je povečana za 3 % zaradi razreza na dolžino.</t>
  </si>
  <si>
    <t>Nabava vodovodnih cevi z obojko iz nodularne litine (NL) DN 150, s standardnim spojem (npr. TYTON), razreda C100, s pripadajočim vodnim tesnilom, v skladu s standardom EN 545/ISO 2531. Notranja zaščita s cementno oblogo, ustrezna za pitno vodo. Zunanja zaščita Zn 400 g/m2 + sintetični premaz (ustrezen certifikat). Skupna dolžina cevi je povečana za 3 % zaradi razreza na dolžino.</t>
  </si>
  <si>
    <t>Nabava vodovodnih cevi z obojko iz nodularne litine (NL) DN 125, s standardnim spojem (npr. TYTON), razreda C100, s pripadajočim vodnim tesnilom, v skladu s standardom EN 545/ISO 2531. Notranja zaščita s cementno oblogo, ustrezna za pitno vodo. Zunanja zaščita Zn 400 g/m2 + sintetični premaz (ustrezen certifikat). Skupna dolžina cevi je povečana za 3 % zaradi razreza na dolžino.</t>
  </si>
  <si>
    <t xml:space="preserve">Vgradnja vodovodnih cevi z obojko iz nodularne litine (NL) DN 125, s standardnim spojem (npr. TYTON), razreda C100; transport, prenos, spuščanje, polaganje in spajanje NL cevi na pripravljeno peščeno posteljico, nivelacija v vertikalni in horizontalni smeri. Všteto je rezanje NL cevi, obdelava robov, montaža ravnih vmesnih kosov po potrebi in po priloženih montažnih shemah, ter dokončna obdelava in zaščita obojčnih spojev. </t>
  </si>
  <si>
    <t xml:space="preserve">Vgradnja vodovodnih cevi z obojko iz nodularne litine (NL) DN 100, s standardnim spojem (npr. TYTON), razreda C100; transport, prenos, spuščanje, polaganje in spajanje NL cevi na pripravljeno peščeno posteljico, nivelacija v vertikalni in horizontalni smeri. Všteto je rezanje NL cevi, obdelava robov, montaža ravnih vmesnih kosov po potrebi in po priloženih montažnih shemah, ter dokončna obdelava in zaščita obojčnih spojev. </t>
  </si>
  <si>
    <t>Nabava vodovodnih cevi z obojko iz nodularne litine (NL) DN 200, s standardnim spojem (npr. TYTON), razreda C100, s pripadajočim vodnim tesnilom, v skladu s standardom EN 545/ISO 2531. Notranja zaščita s cementno oblogo, ustrezna za pitno vodo. Zunanja zaščita Zn 400 g/m2 + sintetični premaz (ustrezen certifikat). Skupna dolžina cevi je povečana za 3 % zaradi razreza na dolžino.</t>
  </si>
  <si>
    <t xml:space="preserve">Vgradnja vodovodnih cevi z obojko iz nodularne litine (NL) DN 150, s standardnim spojem (npr. TYTON), razreda C100; transport, prenos, spuščanje, polaganje in spajanje NL cevi na pripravljeno peščeno posteljico, nivelacija v vertikalni in horizontalni smeri. Všteto je z rezanje NL cevi, obdelava robov, montaža ravnih vmesnih kosov po potrebi in po priloženih montažnih shemah, ter dokončna obdelava in zaščita obojčnih spojev. </t>
  </si>
  <si>
    <t xml:space="preserve">Vgradnja vodovodnih cevi z obojko iz nodularne litine (NL) DN 200, s standardnim spojem (npr. TYTON), razreda C100; transport, prenos, spuščanje, polaganje in spajanje NL cevi na pripravljeno peščeno posteljico, nivelacija v vertikalni in horizontalni smeri. Všteto je rezanje NL cevi, obdelava robov, montaža ravnih vmesnih kosov po potrebi in po priloženih montažnih shemah, ter dokončna obdelava in zaščita obojčnih spojev. </t>
  </si>
  <si>
    <t>Nabava vodovodnih cevi z obojko iz nodularne litine (NL) DN 250, s standardnim spojem (npr. TYTON), razreda C100, s pripadajočim vodnim tesnilom, v skladu s standardom EN 545/ISO 2531. Notranja zaščita s cementno oblogo, ustrezna za pitno vodo. Zunanja zaščita Zn 400 g/m2 + sintetični premaz (ustrezen certifikat). Skupna dolžina cevi je povečana za 3 % zaradi razreza na dolžino.</t>
  </si>
  <si>
    <t xml:space="preserve">Vgradnja vodovodnih cevi z obojko iz nodularne litine (NL) DN 250, s standardnim spojem (npr. TYTON), razreda C100; transport, prenos, spuščanje, polaganje in spajanje NL cevi na pripravljeno peščeno posteljico, nivelacija v vertikalni in horizontalni smeri. Všteto je rezanje NL cevi, obdelava robov, montaža ravnih vmesnih kosov po potrebi in po priloženih montažnih shemah, ter dokončna obdelava in zaščita obojčnih spojev. </t>
  </si>
  <si>
    <t xml:space="preserve">Vgradnja vodovodnih cevi z obojko iz nodularne litine (NL) DN 150, s standardnim spojem (npr. TYTON), razreda C100; transport, prenos, spuščanje, polaganje in spajanje NL cevi na pripravljeno peščeno posteljico, nivelacija v vertikalni in horizontalni smeri. Všteto je rezanje NL cevi, obdelava robov, montaža ravnih vmesnih kosov po potrebi in po priloženih montažnih shemah, ter dokončna obdelava in zaščita obojčnih spojev. </t>
  </si>
  <si>
    <t>Nabava vodovodnih cevi z obojko iz nodularne litine (NL) DN 100, s standardnim spojem (npr. TYTON), razreda C100 s pripadajočim vodnim tesnilom, v skladu s standardom EN 545/ISO 2531. Notranja zaščita s cementno oblogo, ustrezna za pitno vodo. Zunanja zaščita Zn 400 g/m2 + sintetični premaz (ustrezen certifikat). Skupna dolžina cevi je povečana za 3 % zaradi razreza na dolžino.</t>
  </si>
  <si>
    <r>
      <t xml:space="preserve">Komplet izvedba arheološkega dokumentiranja oz. raziskav ob gradnji v območju kultrurne dediščine 
</t>
    </r>
    <r>
      <rPr>
        <i/>
        <strike/>
        <sz val="10"/>
        <color rgb="FFFF0000"/>
        <rFont val="Arial"/>
        <family val="2"/>
        <charset val="238"/>
      </rPr>
      <t>Dobova - arheološko najdišče (EŠD 9804)</t>
    </r>
    <r>
      <rPr>
        <strike/>
        <sz val="10"/>
        <color rgb="FFFF0000"/>
        <rFont val="Arial"/>
        <family val="2"/>
        <charset val="238"/>
      </rPr>
      <t>, skladno s kulturnovarsvenim mnenjem za gradnjo št. 35105-0147/2019/6.
OPOMBA: ponudnik poda ceno za arheološko spremljavo del. V kolikor se pojavijo arheološke najdbe, stroške raziskave krije naročnik direktno izvajalcu arheoloških raziskav.</t>
    </r>
  </si>
  <si>
    <r>
      <t xml:space="preserve">Izdelava varnostnega načrta
</t>
    </r>
    <r>
      <rPr>
        <b/>
        <strike/>
        <sz val="10"/>
        <color rgb="FFFF0000"/>
        <rFont val="Calibri"/>
        <family val="2"/>
        <charset val="238"/>
      </rPr>
      <t>*</t>
    </r>
    <r>
      <rPr>
        <strike/>
        <sz val="10"/>
        <color rgb="FFFF0000"/>
        <rFont val="Calibri"/>
        <family val="2"/>
        <charset val="238"/>
      </rPr>
      <t xml:space="preserve"> dopolnitev načrta iz faze projektiranja na fazo gradnje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</si>
</sst>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0.0_)"/>
    <numFmt numFmtId="166" formatCode="#,##0.00\ [$€-1]"/>
    <numFmt numFmtId="167" formatCode="#,##0.00\ &quot;€&quot;"/>
    <numFmt numFmtId="168" formatCode="_-* #,##0.00\ _S_I_T_-;\-* #,##0.00\ _S_I_T_-;_-* &quot;-&quot;??\ _S_I_T_-;_-@_-"/>
    <numFmt numFmtId="169" formatCode="#,##0.00;[Red]#,##0.00"/>
    <numFmt numFmtId="170" formatCode="0.00_)"/>
    <numFmt numFmtId="171" formatCode="General_)"/>
  </numFmts>
  <fonts count="68" x14ac:knownFonts="1">
    <font>
      <sz val="11"/>
      <color theme="1"/>
      <name val="Calibri"/>
      <family val="2"/>
      <charset val="238"/>
      <scheme val="minor"/>
    </font>
    <font>
      <b/>
      <sz val="11"/>
      <color theme="1"/>
      <name val="Calibri"/>
      <family val="2"/>
      <charset val="238"/>
      <scheme val="minor"/>
    </font>
    <font>
      <sz val="10"/>
      <name val="Arial"/>
      <family val="2"/>
      <charset val="238"/>
    </font>
    <font>
      <b/>
      <sz val="11"/>
      <name val="Arial"/>
      <family val="2"/>
      <charset val="238"/>
    </font>
    <font>
      <b/>
      <sz val="12"/>
      <color rgb="FF00B0F0"/>
      <name val="Arial"/>
      <family val="2"/>
      <charset val="238"/>
    </font>
    <font>
      <sz val="12"/>
      <color rgb="FF00B0F0"/>
      <name val="Calibri"/>
      <family val="2"/>
      <charset val="238"/>
      <scheme val="minor"/>
    </font>
    <font>
      <b/>
      <sz val="10"/>
      <name val="Arial"/>
      <family val="2"/>
      <charset val="238"/>
    </font>
    <font>
      <sz val="11"/>
      <name val="Arial"/>
      <family val="2"/>
      <charset val="238"/>
    </font>
    <font>
      <u/>
      <sz val="10"/>
      <name val="Arial"/>
      <family val="2"/>
      <charset val="238"/>
    </font>
    <font>
      <b/>
      <u/>
      <sz val="10"/>
      <name val="Arial"/>
      <family val="2"/>
      <charset val="238"/>
    </font>
    <font>
      <sz val="10"/>
      <color rgb="FF92D050"/>
      <name val="Arial"/>
      <family val="2"/>
      <charset val="238"/>
    </font>
    <font>
      <b/>
      <sz val="10"/>
      <color rgb="FF92D050"/>
      <name val="Arial"/>
      <family val="2"/>
      <charset val="238"/>
    </font>
    <font>
      <sz val="10"/>
      <color rgb="FFFF0000"/>
      <name val="Arial"/>
      <family val="2"/>
      <charset val="238"/>
    </font>
    <font>
      <b/>
      <sz val="10"/>
      <color rgb="FFFF0000"/>
      <name val="Arial"/>
      <family val="2"/>
      <charset val="238"/>
    </font>
    <font>
      <sz val="8"/>
      <name val="Calibri"/>
      <family val="2"/>
      <charset val="238"/>
      <scheme val="minor"/>
    </font>
    <font>
      <sz val="9"/>
      <color indexed="81"/>
      <name val="Segoe UI"/>
      <family val="2"/>
      <charset val="238"/>
    </font>
    <font>
      <b/>
      <sz val="9"/>
      <color indexed="81"/>
      <name val="Segoe UI"/>
      <family val="2"/>
      <charset val="238"/>
    </font>
    <font>
      <sz val="20"/>
      <color theme="1"/>
      <name val="Calibri"/>
      <family val="2"/>
      <charset val="238"/>
      <scheme val="minor"/>
    </font>
    <font>
      <b/>
      <sz val="12"/>
      <color rgb="FFFF0000"/>
      <name val="Arial"/>
      <family val="2"/>
      <charset val="238"/>
    </font>
    <font>
      <sz val="12"/>
      <color rgb="FFFF0000"/>
      <name val="Calibri"/>
      <family val="2"/>
      <charset val="238"/>
      <scheme val="minor"/>
    </font>
    <font>
      <sz val="12"/>
      <color theme="1"/>
      <name val="Calibri"/>
      <family val="2"/>
      <charset val="238"/>
      <scheme val="minor"/>
    </font>
    <font>
      <sz val="10"/>
      <color theme="1"/>
      <name val="Calibri"/>
      <family val="2"/>
      <charset val="238"/>
      <scheme val="minor"/>
    </font>
    <font>
      <sz val="10"/>
      <color rgb="FFFFFF00"/>
      <name val="Calibri"/>
      <family val="2"/>
      <charset val="238"/>
      <scheme val="minor"/>
    </font>
    <font>
      <sz val="10"/>
      <name val="Arial CE"/>
      <charset val="238"/>
    </font>
    <font>
      <sz val="10"/>
      <name val="Calibri"/>
      <family val="2"/>
      <charset val="238"/>
    </font>
    <font>
      <b/>
      <sz val="10"/>
      <color rgb="FFFFFF00"/>
      <name val="Calibri"/>
      <family val="2"/>
      <charset val="238"/>
    </font>
    <font>
      <sz val="10"/>
      <name val="Calibri"/>
      <family val="2"/>
      <charset val="238"/>
      <scheme val="minor"/>
    </font>
    <font>
      <b/>
      <sz val="10"/>
      <name val="Calibri"/>
      <family val="2"/>
      <charset val="238"/>
      <scheme val="minor"/>
    </font>
    <font>
      <b/>
      <sz val="10"/>
      <color rgb="FFFFFF00"/>
      <name val="Calibri"/>
      <family val="2"/>
      <charset val="238"/>
      <scheme val="minor"/>
    </font>
    <font>
      <b/>
      <sz val="10"/>
      <name val="Calibri"/>
      <family val="2"/>
      <charset val="238"/>
    </font>
    <font>
      <sz val="10"/>
      <name val="Arial CE"/>
    </font>
    <font>
      <i/>
      <sz val="9"/>
      <name val="Calibri"/>
      <family val="2"/>
      <charset val="238"/>
    </font>
    <font>
      <b/>
      <i/>
      <sz val="9"/>
      <name val="Calibri"/>
      <family val="2"/>
      <charset val="238"/>
    </font>
    <font>
      <i/>
      <sz val="10"/>
      <name val="Calibri"/>
      <family val="2"/>
      <charset val="238"/>
    </font>
    <font>
      <sz val="10"/>
      <color rgb="FFFF0000"/>
      <name val="Calibri"/>
      <family val="2"/>
      <charset val="238"/>
    </font>
    <font>
      <sz val="10"/>
      <color rgb="FF0000FF"/>
      <name val="Calibri"/>
      <family val="2"/>
      <charset val="238"/>
    </font>
    <font>
      <sz val="10"/>
      <color indexed="10"/>
      <name val="Calibri"/>
      <family val="2"/>
      <charset val="238"/>
      <scheme val="minor"/>
    </font>
    <font>
      <sz val="10"/>
      <color rgb="FF00B050"/>
      <name val="Calibri"/>
      <family val="2"/>
      <charset val="238"/>
      <scheme val="minor"/>
    </font>
    <font>
      <sz val="10"/>
      <color indexed="57"/>
      <name val="Calibri"/>
      <family val="2"/>
      <charset val="238"/>
      <scheme val="minor"/>
    </font>
    <font>
      <sz val="10"/>
      <color rgb="FFFFFF00"/>
      <name val="Calibri"/>
      <family val="2"/>
      <charset val="238"/>
    </font>
    <font>
      <b/>
      <sz val="18"/>
      <color theme="1"/>
      <name val="Arial Narrow"/>
      <family val="2"/>
      <charset val="238"/>
    </font>
    <font>
      <sz val="8"/>
      <color theme="1"/>
      <name val="Calibri"/>
      <family val="2"/>
      <charset val="238"/>
      <scheme val="minor"/>
    </font>
    <font>
      <sz val="8"/>
      <name val="Arial"/>
      <family val="2"/>
      <charset val="238"/>
    </font>
    <font>
      <sz val="10"/>
      <color indexed="10"/>
      <name val="Arial"/>
      <family val="2"/>
      <charset val="238"/>
    </font>
    <font>
      <u/>
      <sz val="10"/>
      <color indexed="10"/>
      <name val="Arial"/>
      <family val="2"/>
      <charset val="238"/>
    </font>
    <font>
      <sz val="11"/>
      <color rgb="FFFF0000"/>
      <name val="Arial"/>
      <family val="2"/>
      <charset val="238"/>
    </font>
    <font>
      <u/>
      <sz val="10"/>
      <color rgb="FFFF0000"/>
      <name val="Arial"/>
      <family val="2"/>
      <charset val="238"/>
    </font>
    <font>
      <sz val="12"/>
      <color rgb="FFFF0000"/>
      <name val="Arial"/>
      <family val="2"/>
      <charset val="238"/>
    </font>
    <font>
      <b/>
      <sz val="8"/>
      <color theme="1"/>
      <name val="Calibri"/>
      <family val="2"/>
      <charset val="238"/>
      <scheme val="minor"/>
    </font>
    <font>
      <sz val="11"/>
      <color rgb="FFFF0000"/>
      <name val="Calibri"/>
      <family val="2"/>
      <charset val="238"/>
      <scheme val="minor"/>
    </font>
    <font>
      <b/>
      <sz val="11"/>
      <name val="Calibri"/>
      <family val="2"/>
      <charset val="238"/>
      <scheme val="minor"/>
    </font>
    <font>
      <sz val="11"/>
      <name val="Calibri"/>
      <family val="2"/>
      <charset val="238"/>
      <scheme val="minor"/>
    </font>
    <font>
      <b/>
      <sz val="11"/>
      <color rgb="FF000000"/>
      <name val="Calibri"/>
      <family val="2"/>
      <charset val="238"/>
      <scheme val="minor"/>
    </font>
    <font>
      <sz val="11"/>
      <color rgb="FF000000"/>
      <name val="Calibri"/>
      <family val="2"/>
      <charset val="238"/>
      <scheme val="minor"/>
    </font>
    <font>
      <u/>
      <sz val="11"/>
      <name val="Calibri"/>
      <family val="2"/>
      <charset val="238"/>
      <scheme val="minor"/>
    </font>
    <font>
      <sz val="11"/>
      <name val="Calibri"/>
      <family val="2"/>
      <charset val="238"/>
    </font>
    <font>
      <sz val="9"/>
      <name val="Arial"/>
      <family val="2"/>
      <charset val="238"/>
    </font>
    <font>
      <b/>
      <sz val="8"/>
      <name val="Arial"/>
      <family val="2"/>
      <charset val="238"/>
    </font>
    <font>
      <b/>
      <sz val="8"/>
      <name val="Calibri"/>
      <family val="2"/>
      <charset val="238"/>
    </font>
    <font>
      <b/>
      <sz val="11"/>
      <color rgb="FFFF0000"/>
      <name val="Arial"/>
      <family val="2"/>
      <charset val="238"/>
    </font>
    <font>
      <strike/>
      <sz val="11"/>
      <color rgb="FFFF0000"/>
      <name val="Calibri"/>
      <family val="2"/>
      <charset val="238"/>
      <scheme val="minor"/>
    </font>
    <font>
      <b/>
      <strike/>
      <sz val="10"/>
      <color rgb="FFFF0000"/>
      <name val="Arial"/>
      <family val="2"/>
      <charset val="238"/>
    </font>
    <font>
      <strike/>
      <sz val="10"/>
      <color rgb="FFFF0000"/>
      <name val="Arial"/>
      <family val="2"/>
      <charset val="238"/>
    </font>
    <font>
      <i/>
      <strike/>
      <sz val="10"/>
      <color rgb="FFFF0000"/>
      <name val="Arial"/>
      <family val="2"/>
      <charset val="238"/>
    </font>
    <font>
      <strike/>
      <sz val="10"/>
      <color rgb="FFFF3300"/>
      <name val="Arial"/>
      <family val="2"/>
      <charset val="238"/>
    </font>
    <font>
      <b/>
      <strike/>
      <sz val="10"/>
      <color rgb="FFFF3300"/>
      <name val="Arial"/>
      <family val="2"/>
      <charset val="238"/>
    </font>
    <font>
      <b/>
      <strike/>
      <sz val="10"/>
      <color rgb="FFFF0000"/>
      <name val="Calibri"/>
      <family val="2"/>
      <charset val="238"/>
    </font>
    <font>
      <strike/>
      <sz val="10"/>
      <color rgb="FFFF0000"/>
      <name val="Calibri"/>
      <family val="2"/>
      <charset val="238"/>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00B0F0"/>
        <bgColor indexed="64"/>
      </patternFill>
    </fill>
    <fill>
      <patternFill patternType="solid">
        <fgColor theme="0" tint="-4.9989318521683403E-2"/>
        <bgColor indexed="64"/>
      </patternFill>
    </fill>
    <fill>
      <patternFill patternType="solid">
        <fgColor rgb="FFFFFF00"/>
        <bgColor indexed="64"/>
      </patternFill>
    </fill>
    <fill>
      <patternFill patternType="solid">
        <fgColor indexed="31"/>
        <bgColor indexed="64"/>
      </patternFill>
    </fill>
    <fill>
      <patternFill patternType="solid">
        <fgColor rgb="FFFFC000"/>
        <bgColor indexed="64"/>
      </patternFill>
    </fill>
    <fill>
      <patternFill patternType="solid">
        <fgColor rgb="FF0EE26E"/>
        <bgColor indexed="64"/>
      </patternFill>
    </fill>
    <fill>
      <patternFill patternType="solid">
        <fgColor rgb="FFFC42E1"/>
        <bgColor indexed="64"/>
      </patternFill>
    </fill>
    <fill>
      <patternFill patternType="solid">
        <fgColor rgb="FFD2A32E"/>
        <bgColor indexed="64"/>
      </patternFill>
    </fill>
  </fills>
  <borders count="45">
    <border>
      <left/>
      <right/>
      <top/>
      <bottom/>
      <diagonal/>
    </border>
    <border>
      <left/>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top style="thin">
        <color auto="1"/>
      </top>
      <bottom/>
      <diagonal/>
    </border>
    <border>
      <left/>
      <right/>
      <top style="medium">
        <color auto="1"/>
      </top>
      <bottom style="medium">
        <color auto="1"/>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0">
    <xf numFmtId="0" fontId="0" fillId="0" borderId="0"/>
    <xf numFmtId="0" fontId="2" fillId="0" borderId="0"/>
    <xf numFmtId="0" fontId="2" fillId="0" borderId="0"/>
    <xf numFmtId="0" fontId="23" fillId="0" borderId="0"/>
    <xf numFmtId="0" fontId="7" fillId="0" borderId="0"/>
    <xf numFmtId="0" fontId="30" fillId="0" borderId="0"/>
    <xf numFmtId="0" fontId="7" fillId="0" borderId="0"/>
    <xf numFmtId="9" fontId="23" fillId="0" borderId="0" applyFont="0" applyFill="0" applyBorder="0" applyAlignment="0" applyProtection="0"/>
    <xf numFmtId="164" fontId="2" fillId="0" borderId="0" applyBorder="0" applyAlignment="0" applyProtection="0"/>
    <xf numFmtId="168" fontId="2" fillId="0" borderId="0" applyFont="0" applyFill="0" applyBorder="0" applyAlignment="0" applyProtection="0"/>
  </cellStyleXfs>
  <cellXfs count="742">
    <xf numFmtId="0" fontId="0" fillId="0" borderId="0" xfId="0"/>
    <xf numFmtId="167" fontId="6" fillId="0" borderId="17" xfId="0" applyNumberFormat="1" applyFont="1" applyBorder="1" applyProtection="1">
      <protection locked="0"/>
    </xf>
    <xf numFmtId="167" fontId="6" fillId="0" borderId="18" xfId="2" applyNumberFormat="1" applyFont="1" applyBorder="1" applyProtection="1">
      <protection locked="0"/>
    </xf>
    <xf numFmtId="167" fontId="6" fillId="0" borderId="18" xfId="0" applyNumberFormat="1" applyFont="1" applyBorder="1" applyProtection="1">
      <protection locked="0"/>
    </xf>
    <xf numFmtId="167" fontId="6" fillId="3" borderId="17" xfId="0" applyNumberFormat="1" applyFont="1" applyFill="1" applyBorder="1" applyProtection="1">
      <protection locked="0"/>
    </xf>
    <xf numFmtId="4" fontId="24" fillId="0" borderId="0" xfId="3" applyNumberFormat="1" applyFont="1" applyAlignment="1" applyProtection="1">
      <alignment horizontal="right" vertical="top" shrinkToFit="1"/>
      <protection locked="0"/>
    </xf>
    <xf numFmtId="4" fontId="24" fillId="0" borderId="0" xfId="3" applyNumberFormat="1" applyFont="1" applyAlignment="1" applyProtection="1">
      <alignment horizontal="right" vertical="top"/>
      <protection locked="0"/>
    </xf>
    <xf numFmtId="167" fontId="6" fillId="0" borderId="17" xfId="0" applyNumberFormat="1" applyFont="1" applyFill="1" applyBorder="1" applyProtection="1">
      <protection locked="0"/>
    </xf>
    <xf numFmtId="167" fontId="6" fillId="3" borderId="18" xfId="2" applyNumberFormat="1" applyFont="1" applyFill="1" applyBorder="1" applyProtection="1">
      <protection locked="0"/>
    </xf>
    <xf numFmtId="167" fontId="6" fillId="0" borderId="10" xfId="0" applyNumberFormat="1" applyFont="1" applyBorder="1" applyAlignment="1" applyProtection="1">
      <alignment horizontal="center" vertical="top"/>
      <protection locked="0"/>
    </xf>
    <xf numFmtId="167" fontId="6" fillId="0" borderId="12" xfId="0" applyNumberFormat="1" applyFont="1" applyBorder="1" applyAlignment="1" applyProtection="1">
      <alignment horizontal="center" vertical="top"/>
      <protection locked="0"/>
    </xf>
    <xf numFmtId="0" fontId="40" fillId="0" borderId="0" xfId="0" applyFont="1" applyProtection="1"/>
    <xf numFmtId="0" fontId="3" fillId="0" borderId="0" xfId="0" applyFont="1" applyAlignment="1" applyProtection="1">
      <alignment horizontal="left" wrapText="1"/>
    </xf>
    <xf numFmtId="0" fontId="2" fillId="0" borderId="0" xfId="0" applyFont="1" applyProtection="1"/>
    <xf numFmtId="166" fontId="6" fillId="0" borderId="0" xfId="0" applyNumberFormat="1" applyFont="1" applyAlignment="1" applyProtection="1">
      <alignment horizontal="right"/>
    </xf>
    <xf numFmtId="166" fontId="6" fillId="0" borderId="0" xfId="0" applyNumberFormat="1" applyFont="1" applyProtection="1"/>
    <xf numFmtId="166" fontId="2" fillId="0" borderId="0" xfId="0" applyNumberFormat="1" applyFont="1" applyProtection="1"/>
    <xf numFmtId="165" fontId="2" fillId="0" borderId="0" xfId="0" applyNumberFormat="1" applyFont="1" applyProtection="1"/>
    <xf numFmtId="166" fontId="2" fillId="0" borderId="0" xfId="0" applyNumberFormat="1" applyFont="1" applyAlignment="1" applyProtection="1">
      <alignment horizontal="right"/>
    </xf>
    <xf numFmtId="0" fontId="6" fillId="0" borderId="1" xfId="0" applyFont="1" applyBorder="1" applyAlignment="1" applyProtection="1">
      <alignment horizontal="left"/>
    </xf>
    <xf numFmtId="0" fontId="6" fillId="0" borderId="1" xfId="0" applyFont="1" applyBorder="1" applyAlignment="1" applyProtection="1">
      <alignment horizontal="left" vertical="center" wrapText="1"/>
    </xf>
    <xf numFmtId="0" fontId="3" fillId="0" borderId="1" xfId="0" applyFont="1" applyBorder="1" applyAlignment="1" applyProtection="1">
      <alignment horizontal="left" wrapText="1"/>
    </xf>
    <xf numFmtId="0" fontId="3" fillId="0" borderId="30" xfId="0" applyFont="1" applyBorder="1" applyAlignment="1" applyProtection="1">
      <alignment horizontal="center"/>
    </xf>
    <xf numFmtId="0" fontId="3" fillId="0" borderId="29" xfId="0" applyFont="1" applyBorder="1" applyAlignment="1" applyProtection="1">
      <alignment horizontal="center"/>
    </xf>
    <xf numFmtId="49" fontId="3" fillId="0" borderId="14" xfId="0" quotePrefix="1" applyNumberFormat="1" applyFont="1" applyBorder="1" applyAlignment="1" applyProtection="1">
      <alignment horizontal="left"/>
    </xf>
    <xf numFmtId="166" fontId="3" fillId="0" borderId="14" xfId="0" applyNumberFormat="1" applyFont="1" applyBorder="1" applyAlignment="1" applyProtection="1">
      <alignment horizontal="right"/>
    </xf>
    <xf numFmtId="49" fontId="7" fillId="0" borderId="14" xfId="0" quotePrefix="1" applyNumberFormat="1" applyFont="1" applyBorder="1" applyAlignment="1" applyProtection="1">
      <alignment horizontal="left"/>
    </xf>
    <xf numFmtId="166" fontId="7" fillId="0" borderId="14" xfId="0" applyNumberFormat="1" applyFont="1" applyBorder="1" applyAlignment="1" applyProtection="1">
      <alignment horizontal="right"/>
    </xf>
    <xf numFmtId="49" fontId="3" fillId="0" borderId="10" xfId="0" quotePrefix="1" applyNumberFormat="1" applyFont="1" applyBorder="1" applyAlignment="1" applyProtection="1">
      <alignment horizontal="left"/>
    </xf>
    <xf numFmtId="166" fontId="3" fillId="0" borderId="10" xfId="0" applyNumberFormat="1" applyFont="1" applyBorder="1" applyAlignment="1" applyProtection="1">
      <alignment horizontal="right"/>
    </xf>
    <xf numFmtId="49" fontId="7" fillId="0" borderId="10" xfId="0" quotePrefix="1" applyNumberFormat="1" applyFont="1" applyBorder="1" applyAlignment="1" applyProtection="1">
      <alignment horizontal="left"/>
    </xf>
    <xf numFmtId="166" fontId="7" fillId="0" borderId="10" xfId="0" applyNumberFormat="1" applyFont="1" applyBorder="1" applyAlignment="1" applyProtection="1">
      <alignment horizontal="right"/>
    </xf>
    <xf numFmtId="16" fontId="3" fillId="2" borderId="33" xfId="0" quotePrefix="1" applyNumberFormat="1" applyFont="1" applyFill="1" applyBorder="1" applyAlignment="1" applyProtection="1">
      <alignment horizontal="left"/>
    </xf>
    <xf numFmtId="0" fontId="3" fillId="2" borderId="34" xfId="0" applyFont="1" applyFill="1" applyBorder="1" applyProtection="1"/>
    <xf numFmtId="0" fontId="7" fillId="2" borderId="34" xfId="0" applyFont="1" applyFill="1" applyBorder="1" applyProtection="1"/>
    <xf numFmtId="165" fontId="7" fillId="2" borderId="34" xfId="0" applyNumberFormat="1" applyFont="1" applyFill="1" applyBorder="1" applyProtection="1"/>
    <xf numFmtId="166" fontId="3" fillId="2" borderId="34" xfId="0" applyNumberFormat="1" applyFont="1" applyFill="1" applyBorder="1" applyAlignment="1" applyProtection="1">
      <alignment horizontal="right"/>
    </xf>
    <xf numFmtId="166" fontId="3" fillId="2" borderId="33" xfId="0" applyNumberFormat="1" applyFont="1" applyFill="1" applyBorder="1" applyAlignment="1" applyProtection="1">
      <alignment horizontal="right"/>
    </xf>
    <xf numFmtId="0" fontId="0" fillId="0" borderId="0" xfId="0" applyFont="1" applyProtection="1"/>
    <xf numFmtId="167" fontId="11" fillId="0" borderId="17" xfId="0" applyNumberFormat="1" applyFont="1" applyBorder="1" applyProtection="1">
      <protection locked="0"/>
    </xf>
    <xf numFmtId="167" fontId="11" fillId="0" borderId="18" xfId="0" applyNumberFormat="1" applyFont="1" applyBorder="1" applyProtection="1">
      <protection locked="0"/>
    </xf>
    <xf numFmtId="0" fontId="2" fillId="0" borderId="0" xfId="0" applyFont="1" applyAlignment="1" applyProtection="1">
      <alignment horizontal="left"/>
    </xf>
    <xf numFmtId="0" fontId="22" fillId="0" borderId="0" xfId="0" applyFont="1" applyFill="1" applyProtection="1"/>
    <xf numFmtId="0" fontId="21" fillId="0" borderId="0" xfId="0" applyFont="1" applyProtection="1"/>
    <xf numFmtId="0" fontId="6" fillId="0" borderId="2" xfId="0" applyFont="1" applyBorder="1" applyAlignment="1" applyProtection="1">
      <alignment horizontal="center"/>
    </xf>
    <xf numFmtId="16" fontId="2" fillId="0" borderId="6" xfId="0" quotePrefix="1" applyNumberFormat="1" applyFont="1" applyBorder="1" applyAlignment="1" applyProtection="1">
      <alignment horizontal="left"/>
    </xf>
    <xf numFmtId="0" fontId="7" fillId="0" borderId="7" xfId="0" applyFont="1" applyBorder="1" applyProtection="1"/>
    <xf numFmtId="0" fontId="6" fillId="0" borderId="0" xfId="0" applyFont="1" applyAlignment="1" applyProtection="1">
      <alignment horizontal="center"/>
    </xf>
    <xf numFmtId="0" fontId="6" fillId="0" borderId="8" xfId="0" applyFont="1" applyBorder="1" applyAlignment="1" applyProtection="1">
      <alignment horizontal="center"/>
    </xf>
    <xf numFmtId="166" fontId="6" fillId="0" borderId="9" xfId="0" applyNumberFormat="1" applyFont="1" applyBorder="1" applyAlignment="1" applyProtection="1">
      <alignment horizontal="right"/>
    </xf>
    <xf numFmtId="16" fontId="2" fillId="0" borderId="10" xfId="0" quotePrefix="1" applyNumberFormat="1" applyFont="1" applyBorder="1" applyAlignment="1" applyProtection="1">
      <alignment horizontal="left"/>
    </xf>
    <xf numFmtId="0" fontId="7" fillId="0" borderId="11" xfId="0" applyFont="1" applyBorder="1" applyProtection="1"/>
    <xf numFmtId="0" fontId="2" fillId="0" borderId="11" xfId="0" applyFont="1" applyBorder="1" applyProtection="1"/>
    <xf numFmtId="165" fontId="2" fillId="0" borderId="11" xfId="0" applyNumberFormat="1" applyFont="1" applyBorder="1" applyProtection="1"/>
    <xf numFmtId="165" fontId="2" fillId="0" borderId="12" xfId="0" applyNumberFormat="1" applyFont="1" applyBorder="1" applyProtection="1"/>
    <xf numFmtId="166" fontId="6" fillId="0" borderId="13" xfId="0" applyNumberFormat="1" applyFont="1" applyBorder="1" applyAlignment="1" applyProtection="1">
      <alignment horizontal="right"/>
    </xf>
    <xf numFmtId="16" fontId="6" fillId="2" borderId="10" xfId="0" quotePrefix="1" applyNumberFormat="1" applyFont="1" applyFill="1" applyBorder="1" applyAlignment="1" applyProtection="1">
      <alignment horizontal="left"/>
    </xf>
    <xf numFmtId="0" fontId="3" fillId="2" borderId="11" xfId="0" applyFont="1" applyFill="1" applyBorder="1" applyProtection="1"/>
    <xf numFmtId="0" fontId="2" fillId="2" borderId="11" xfId="0" applyFont="1" applyFill="1" applyBorder="1" applyProtection="1"/>
    <xf numFmtId="165" fontId="2" fillId="2" borderId="11" xfId="0" applyNumberFormat="1" applyFont="1" applyFill="1" applyBorder="1" applyProtection="1"/>
    <xf numFmtId="166" fontId="6" fillId="2" borderId="12" xfId="0" applyNumberFormat="1" applyFont="1" applyFill="1" applyBorder="1" applyAlignment="1" applyProtection="1">
      <alignment horizontal="right"/>
    </xf>
    <xf numFmtId="166" fontId="6" fillId="2" borderId="13" xfId="0" applyNumberFormat="1" applyFont="1" applyFill="1" applyBorder="1" applyAlignment="1" applyProtection="1">
      <alignment horizontal="right"/>
    </xf>
    <xf numFmtId="0" fontId="2" fillId="0" borderId="1" xfId="0" applyFont="1" applyBorder="1" applyAlignment="1" applyProtection="1">
      <alignment horizontal="left"/>
    </xf>
    <xf numFmtId="0" fontId="2" fillId="0" borderId="1" xfId="0" applyFont="1" applyBorder="1" applyProtection="1"/>
    <xf numFmtId="165" fontId="2" fillId="0" borderId="1" xfId="0" applyNumberFormat="1" applyFont="1" applyBorder="1" applyProtection="1"/>
    <xf numFmtId="166" fontId="2" fillId="0" borderId="1" xfId="0" applyNumberFormat="1" applyFont="1" applyBorder="1" applyAlignment="1" applyProtection="1">
      <alignment horizontal="right"/>
    </xf>
    <xf numFmtId="0" fontId="6" fillId="5" borderId="10" xfId="0" applyFont="1" applyFill="1" applyBorder="1" applyAlignment="1" applyProtection="1">
      <alignment horizontal="center"/>
    </xf>
    <xf numFmtId="0" fontId="6" fillId="5" borderId="13" xfId="0" applyFont="1" applyFill="1" applyBorder="1" applyAlignment="1" applyProtection="1">
      <alignment horizontal="center"/>
    </xf>
    <xf numFmtId="166" fontId="6" fillId="5" borderId="10" xfId="0" applyNumberFormat="1" applyFont="1" applyFill="1" applyBorder="1" applyAlignment="1" applyProtection="1">
      <alignment horizontal="center"/>
    </xf>
    <xf numFmtId="0" fontId="6" fillId="0" borderId="15" xfId="0" applyFont="1" applyBorder="1" applyAlignment="1" applyProtection="1">
      <alignment horizontal="center"/>
    </xf>
    <xf numFmtId="166" fontId="6" fillId="0" borderId="16" xfId="0" applyNumberFormat="1" applyFont="1" applyBorder="1" applyAlignment="1" applyProtection="1">
      <alignment horizontal="center"/>
    </xf>
    <xf numFmtId="0" fontId="6" fillId="5" borderId="12" xfId="0" quotePrefix="1" applyFont="1" applyFill="1" applyBorder="1" applyAlignment="1" applyProtection="1">
      <alignment horizontal="left" vertical="top"/>
    </xf>
    <xf numFmtId="0" fontId="6" fillId="5" borderId="11" xfId="0" applyFont="1" applyFill="1" applyBorder="1" applyAlignment="1" applyProtection="1">
      <alignment horizontal="left"/>
    </xf>
    <xf numFmtId="0" fontId="8" fillId="5" borderId="11" xfId="0" applyFont="1" applyFill="1" applyBorder="1" applyProtection="1"/>
    <xf numFmtId="165" fontId="8" fillId="5" borderId="11" xfId="0" applyNumberFormat="1" applyFont="1" applyFill="1" applyBorder="1" applyProtection="1"/>
    <xf numFmtId="166" fontId="8" fillId="5" borderId="13" xfId="0" applyNumberFormat="1" applyFont="1" applyFill="1" applyBorder="1" applyAlignment="1" applyProtection="1">
      <alignment horizontal="right"/>
    </xf>
    <xf numFmtId="0" fontId="2" fillId="0" borderId="17" xfId="0" applyFont="1" applyBorder="1" applyAlignment="1" applyProtection="1">
      <alignment horizontal="left" vertical="top"/>
    </xf>
    <xf numFmtId="0" fontId="2" fillId="0" borderId="17" xfId="0" applyFont="1" applyBorder="1" applyAlignment="1" applyProtection="1">
      <alignment horizontal="left"/>
    </xf>
    <xf numFmtId="0" fontId="2" fillId="0" borderId="17" xfId="0" applyFont="1" applyBorder="1" applyProtection="1"/>
    <xf numFmtId="165" fontId="2" fillId="0" borderId="18" xfId="0" applyNumberFormat="1" applyFont="1" applyBorder="1" applyProtection="1"/>
    <xf numFmtId="167" fontId="6" fillId="0" borderId="17" xfId="0" applyNumberFormat="1" applyFont="1" applyBorder="1" applyProtection="1"/>
    <xf numFmtId="167" fontId="2" fillId="0" borderId="17" xfId="0" applyNumberFormat="1" applyFont="1" applyBorder="1" applyAlignment="1" applyProtection="1">
      <alignment horizontal="right"/>
    </xf>
    <xf numFmtId="0" fontId="2" fillId="0" borderId="17" xfId="0" quotePrefix="1" applyFont="1" applyBorder="1" applyAlignment="1" applyProtection="1">
      <alignment horizontal="left" vertical="top"/>
    </xf>
    <xf numFmtId="0" fontId="2" fillId="0" borderId="17" xfId="0" applyFont="1" applyBorder="1" applyAlignment="1" applyProtection="1">
      <alignment horizontal="left" vertical="top" wrapText="1"/>
    </xf>
    <xf numFmtId="2" fontId="2" fillId="0" borderId="18" xfId="0" applyNumberFormat="1" applyFont="1" applyBorder="1" applyProtection="1"/>
    <xf numFmtId="167" fontId="2" fillId="0" borderId="17" xfId="0" applyNumberFormat="1" applyFont="1" applyBorder="1" applyProtection="1"/>
    <xf numFmtId="0" fontId="2" fillId="0" borderId="17" xfId="0" quotePrefix="1" applyFont="1" applyBorder="1" applyAlignment="1" applyProtection="1">
      <alignment horizontal="left" vertical="top" wrapText="1"/>
    </xf>
    <xf numFmtId="0" fontId="2" fillId="0" borderId="17" xfId="0" quotePrefix="1" applyFont="1" applyBorder="1" applyAlignment="1" applyProtection="1">
      <alignment horizontal="left" wrapText="1"/>
    </xf>
    <xf numFmtId="0" fontId="2" fillId="3" borderId="17" xfId="0" applyFont="1" applyFill="1" applyBorder="1" applyAlignment="1" applyProtection="1">
      <alignment horizontal="left" vertical="top" wrapText="1"/>
    </xf>
    <xf numFmtId="0" fontId="21" fillId="6" borderId="0" xfId="0" applyFont="1" applyFill="1" applyProtection="1"/>
    <xf numFmtId="49" fontId="2" fillId="0" borderId="2" xfId="0" quotePrefix="1" applyNumberFormat="1" applyFont="1" applyBorder="1" applyAlignment="1" applyProtection="1">
      <alignment horizontal="left" vertical="top"/>
    </xf>
    <xf numFmtId="2" fontId="2" fillId="0" borderId="2" xfId="0" quotePrefix="1" applyNumberFormat="1" applyFont="1" applyBorder="1" applyAlignment="1" applyProtection="1">
      <alignment horizontal="left" vertical="top"/>
    </xf>
    <xf numFmtId="167" fontId="2" fillId="0" borderId="2" xfId="0" quotePrefix="1" applyNumberFormat="1" applyFont="1" applyBorder="1" applyAlignment="1" applyProtection="1">
      <alignment horizontal="left" vertical="top"/>
    </xf>
    <xf numFmtId="0" fontId="6" fillId="5" borderId="19" xfId="0" applyFont="1" applyFill="1" applyBorder="1" applyAlignment="1" applyProtection="1">
      <alignment horizontal="left" vertical="top"/>
    </xf>
    <xf numFmtId="0" fontId="6" fillId="5" borderId="20" xfId="0" applyFont="1" applyFill="1" applyBorder="1" applyAlignment="1" applyProtection="1">
      <alignment horizontal="left"/>
    </xf>
    <xf numFmtId="0" fontId="8" fillId="5" borderId="20" xfId="0" applyFont="1" applyFill="1" applyBorder="1" applyProtection="1"/>
    <xf numFmtId="2" fontId="8" fillId="5" borderId="20" xfId="0" applyNumberFormat="1" applyFont="1" applyFill="1" applyBorder="1" applyProtection="1"/>
    <xf numFmtId="167" fontId="9" fillId="5" borderId="20" xfId="0" applyNumberFormat="1" applyFont="1" applyFill="1" applyBorder="1" applyProtection="1"/>
    <xf numFmtId="167" fontId="6" fillId="5" borderId="21" xfId="0" applyNumberFormat="1" applyFont="1" applyFill="1" applyBorder="1" applyProtection="1"/>
    <xf numFmtId="0" fontId="6" fillId="0" borderId="8" xfId="0" applyFont="1" applyFill="1" applyBorder="1" applyAlignment="1" applyProtection="1">
      <alignment horizontal="left" vertical="top"/>
    </xf>
    <xf numFmtId="0" fontId="6" fillId="0" borderId="0" xfId="0" applyFont="1" applyFill="1" applyBorder="1" applyAlignment="1" applyProtection="1">
      <alignment horizontal="left"/>
    </xf>
    <xf numFmtId="0" fontId="8" fillId="0" borderId="0" xfId="0" applyFont="1" applyFill="1" applyBorder="1" applyProtection="1"/>
    <xf numFmtId="2" fontId="8" fillId="0" borderId="0" xfId="0" applyNumberFormat="1" applyFont="1" applyFill="1" applyBorder="1" applyProtection="1"/>
    <xf numFmtId="167" fontId="6" fillId="0" borderId="18" xfId="0" applyNumberFormat="1" applyFont="1" applyFill="1" applyBorder="1" applyProtection="1"/>
    <xf numFmtId="2" fontId="8" fillId="5" borderId="11" xfId="0" applyNumberFormat="1" applyFont="1" applyFill="1" applyBorder="1" applyProtection="1"/>
    <xf numFmtId="167" fontId="8" fillId="5" borderId="13" xfId="0" applyNumberFormat="1" applyFont="1" applyFill="1" applyBorder="1" applyAlignment="1" applyProtection="1">
      <alignment horizontal="right"/>
    </xf>
    <xf numFmtId="1" fontId="2" fillId="0" borderId="17" xfId="0" applyNumberFormat="1" applyFont="1" applyBorder="1" applyAlignment="1" applyProtection="1">
      <alignment horizontal="left" vertical="top"/>
    </xf>
    <xf numFmtId="0" fontId="6" fillId="0" borderId="17" xfId="0" applyFont="1" applyBorder="1" applyAlignment="1" applyProtection="1">
      <alignment horizontal="left"/>
    </xf>
    <xf numFmtId="49" fontId="2" fillId="0" borderId="17" xfId="0" quotePrefix="1" applyNumberFormat="1" applyFont="1" applyBorder="1" applyAlignment="1" applyProtection="1">
      <alignment horizontal="left" vertical="top"/>
    </xf>
    <xf numFmtId="49" fontId="10" fillId="0" borderId="17" xfId="0" quotePrefix="1" applyNumberFormat="1" applyFont="1" applyBorder="1" applyAlignment="1" applyProtection="1">
      <alignment horizontal="left" vertical="top"/>
    </xf>
    <xf numFmtId="0" fontId="10" fillId="0" borderId="17" xfId="0" applyFont="1" applyBorder="1" applyAlignment="1" applyProtection="1">
      <alignment horizontal="left" vertical="top" wrapText="1"/>
    </xf>
    <xf numFmtId="0" fontId="10" fillId="0" borderId="17" xfId="0" applyFont="1" applyBorder="1" applyProtection="1"/>
    <xf numFmtId="2" fontId="10" fillId="0" borderId="18" xfId="0" applyNumberFormat="1" applyFont="1" applyBorder="1" applyProtection="1"/>
    <xf numFmtId="167" fontId="10" fillId="0" borderId="17" xfId="0" applyNumberFormat="1" applyFont="1" applyBorder="1" applyProtection="1"/>
    <xf numFmtId="0" fontId="10" fillId="0" borderId="17" xfId="0" applyFont="1" applyBorder="1" applyAlignment="1" applyProtection="1">
      <alignment horizontal="left"/>
    </xf>
    <xf numFmtId="0" fontId="10" fillId="0" borderId="18" xfId="1" applyFont="1" applyBorder="1" applyAlignment="1" applyProtection="1">
      <alignment horizontal="left" vertical="top" wrapText="1"/>
    </xf>
    <xf numFmtId="0" fontId="10" fillId="0" borderId="17" xfId="1" applyFont="1" applyBorder="1" applyProtection="1"/>
    <xf numFmtId="2" fontId="10" fillId="0" borderId="18" xfId="1" applyNumberFormat="1" applyFont="1" applyBorder="1" applyProtection="1"/>
    <xf numFmtId="0" fontId="2" fillId="0" borderId="17" xfId="0" applyFont="1" applyFill="1" applyBorder="1" applyAlignment="1" applyProtection="1">
      <alignment horizontal="left" vertical="top" wrapText="1"/>
    </xf>
    <xf numFmtId="0" fontId="21" fillId="0" borderId="0" xfId="0" applyFont="1" applyAlignment="1" applyProtection="1">
      <alignment vertical="center"/>
    </xf>
    <xf numFmtId="0" fontId="2" fillId="0" borderId="18" xfId="0" applyFont="1" applyBorder="1" applyAlignment="1" applyProtection="1">
      <alignment horizontal="left" vertical="top" wrapText="1"/>
    </xf>
    <xf numFmtId="167" fontId="6" fillId="0" borderId="18" xfId="0" applyNumberFormat="1" applyFont="1" applyBorder="1" applyProtection="1"/>
    <xf numFmtId="1" fontId="2" fillId="0" borderId="18" xfId="0" applyNumberFormat="1" applyFont="1" applyBorder="1" applyProtection="1"/>
    <xf numFmtId="0" fontId="13" fillId="0" borderId="21" xfId="0" applyFont="1" applyBorder="1" applyAlignment="1" applyProtection="1">
      <alignment horizontal="left" vertical="top" wrapText="1"/>
    </xf>
    <xf numFmtId="0" fontId="2" fillId="0" borderId="21" xfId="0" applyFont="1" applyBorder="1" applyProtection="1"/>
    <xf numFmtId="2" fontId="2" fillId="0" borderId="22" xfId="0" applyNumberFormat="1" applyFont="1" applyBorder="1" applyProtection="1"/>
    <xf numFmtId="167" fontId="6" fillId="0" borderId="21" xfId="0" applyNumberFormat="1" applyFont="1" applyBorder="1" applyProtection="1"/>
    <xf numFmtId="0" fontId="6" fillId="5" borderId="25" xfId="0" applyFont="1" applyFill="1" applyBorder="1" applyAlignment="1" applyProtection="1">
      <alignment horizontal="left"/>
    </xf>
    <xf numFmtId="167" fontId="6" fillId="5" borderId="23" xfId="0" applyNumberFormat="1" applyFont="1" applyFill="1" applyBorder="1" applyProtection="1"/>
    <xf numFmtId="167" fontId="6" fillId="0" borderId="17" xfId="0" applyNumberFormat="1" applyFont="1" applyFill="1" applyBorder="1" applyProtection="1"/>
    <xf numFmtId="167" fontId="2" fillId="5" borderId="10" xfId="0" applyNumberFormat="1" applyFont="1" applyFill="1" applyBorder="1" applyProtection="1"/>
    <xf numFmtId="4" fontId="2" fillId="0" borderId="17" xfId="0" applyNumberFormat="1" applyFont="1" applyBorder="1" applyAlignment="1" applyProtection="1">
      <alignment horizontal="left" vertical="top" wrapText="1"/>
    </xf>
    <xf numFmtId="4" fontId="2" fillId="0" borderId="17" xfId="0" applyNumberFormat="1" applyFont="1" applyBorder="1" applyProtection="1"/>
    <xf numFmtId="0" fontId="2" fillId="0" borderId="21" xfId="0" quotePrefix="1" applyFont="1" applyBorder="1" applyAlignment="1" applyProtection="1">
      <alignment horizontal="left" vertical="top"/>
    </xf>
    <xf numFmtId="0" fontId="2" fillId="0" borderId="21" xfId="0" applyFont="1" applyBorder="1" applyAlignment="1" applyProtection="1">
      <alignment horizontal="left" vertical="top" wrapText="1"/>
    </xf>
    <xf numFmtId="0" fontId="2" fillId="0" borderId="17" xfId="0" applyFont="1" applyBorder="1" applyAlignment="1" applyProtection="1">
      <alignment vertical="top" wrapText="1"/>
    </xf>
    <xf numFmtId="0" fontId="6" fillId="0" borderId="17" xfId="0" applyFont="1" applyBorder="1" applyAlignment="1" applyProtection="1">
      <alignment vertical="top" wrapText="1"/>
    </xf>
    <xf numFmtId="2" fontId="2" fillId="0" borderId="17" xfId="0" applyNumberFormat="1" applyFont="1" applyBorder="1" applyProtection="1"/>
    <xf numFmtId="0" fontId="2" fillId="0" borderId="17" xfId="0" applyFont="1" applyBorder="1" applyAlignment="1" applyProtection="1">
      <alignment wrapText="1"/>
    </xf>
    <xf numFmtId="0" fontId="2" fillId="0" borderId="0" xfId="0" applyFont="1" applyBorder="1" applyProtection="1"/>
    <xf numFmtId="0" fontId="2" fillId="0" borderId="17" xfId="0" applyFont="1" applyFill="1" applyBorder="1" applyAlignment="1" applyProtection="1">
      <alignment vertical="top" wrapText="1"/>
    </xf>
    <xf numFmtId="0" fontId="2" fillId="0" borderId="17" xfId="0" applyFont="1" applyFill="1" applyBorder="1" applyAlignment="1" applyProtection="1">
      <alignment wrapText="1"/>
    </xf>
    <xf numFmtId="0" fontId="2" fillId="0" borderId="0" xfId="0" applyFont="1" applyFill="1" applyProtection="1"/>
    <xf numFmtId="2" fontId="2" fillId="0" borderId="17" xfId="0" applyNumberFormat="1" applyFont="1" applyFill="1" applyBorder="1" applyProtection="1"/>
    <xf numFmtId="167" fontId="2" fillId="0" borderId="17" xfId="0" applyNumberFormat="1" applyFont="1" applyFill="1" applyBorder="1" applyProtection="1"/>
    <xf numFmtId="0" fontId="2" fillId="3" borderId="17" xfId="0" applyFont="1" applyFill="1" applyBorder="1" applyAlignment="1" applyProtection="1">
      <alignment wrapText="1"/>
    </xf>
    <xf numFmtId="0" fontId="2" fillId="3" borderId="0" xfId="0" applyFont="1" applyFill="1" applyProtection="1"/>
    <xf numFmtId="2" fontId="2" fillId="3" borderId="17" xfId="0" applyNumberFormat="1" applyFont="1" applyFill="1" applyBorder="1" applyProtection="1"/>
    <xf numFmtId="167" fontId="2" fillId="3" borderId="17" xfId="0" applyNumberFormat="1" applyFont="1" applyFill="1" applyBorder="1" applyProtection="1"/>
    <xf numFmtId="49" fontId="2" fillId="3" borderId="17" xfId="0" quotePrefix="1" applyNumberFormat="1" applyFont="1" applyFill="1" applyBorder="1" applyAlignment="1" applyProtection="1">
      <alignment horizontal="left" vertical="top"/>
    </xf>
    <xf numFmtId="49" fontId="2" fillId="3" borderId="17" xfId="0" applyNumberFormat="1" applyFont="1" applyFill="1" applyBorder="1" applyAlignment="1" applyProtection="1">
      <alignment horizontal="left" vertical="top"/>
    </xf>
    <xf numFmtId="0" fontId="2" fillId="3" borderId="17" xfId="0" applyFont="1" applyFill="1" applyBorder="1" applyProtection="1"/>
    <xf numFmtId="2" fontId="2" fillId="3" borderId="18" xfId="0" applyNumberFormat="1" applyFont="1" applyFill="1" applyBorder="1" applyProtection="1"/>
    <xf numFmtId="49" fontId="2" fillId="0" borderId="17" xfId="0" applyNumberFormat="1" applyFont="1" applyFill="1" applyBorder="1" applyAlignment="1" applyProtection="1">
      <alignment horizontal="left" vertical="top"/>
    </xf>
    <xf numFmtId="0" fontId="2" fillId="0" borderId="17" xfId="0" applyFont="1" applyFill="1" applyBorder="1" applyProtection="1"/>
    <xf numFmtId="2" fontId="2" fillId="0" borderId="18" xfId="0" applyNumberFormat="1" applyFont="1" applyFill="1" applyBorder="1" applyProtection="1"/>
    <xf numFmtId="0" fontId="6" fillId="3" borderId="17" xfId="0" applyFont="1" applyFill="1" applyBorder="1" applyAlignment="1" applyProtection="1">
      <alignment horizontal="left" vertical="top" wrapText="1"/>
    </xf>
    <xf numFmtId="0" fontId="2" fillId="3" borderId="8" xfId="0" applyFont="1" applyFill="1" applyBorder="1" applyProtection="1"/>
    <xf numFmtId="167" fontId="2" fillId="3" borderId="17" xfId="1" applyNumberFormat="1" applyFill="1" applyBorder="1" applyProtection="1"/>
    <xf numFmtId="3" fontId="22" fillId="0" borderId="0" xfId="0" applyNumberFormat="1" applyFont="1" applyFill="1" applyAlignment="1" applyProtection="1">
      <alignment horizontal="left" vertical="center"/>
    </xf>
    <xf numFmtId="0" fontId="2" fillId="3" borderId="18" xfId="0" applyFont="1" applyFill="1" applyBorder="1" applyAlignment="1" applyProtection="1">
      <alignment horizontal="left" vertical="top" wrapText="1"/>
    </xf>
    <xf numFmtId="0" fontId="2" fillId="0" borderId="8" xfId="0" applyFont="1" applyBorder="1" applyProtection="1"/>
    <xf numFmtId="167" fontId="2" fillId="0" borderId="17" xfId="1" applyNumberFormat="1" applyBorder="1" applyProtection="1"/>
    <xf numFmtId="0" fontId="6" fillId="5" borderId="24" xfId="0" applyFont="1" applyFill="1" applyBorder="1" applyAlignment="1" applyProtection="1">
      <alignment horizontal="left" vertical="top"/>
    </xf>
    <xf numFmtId="0" fontId="8" fillId="5" borderId="25" xfId="0" applyFont="1" applyFill="1" applyBorder="1" applyProtection="1"/>
    <xf numFmtId="2" fontId="8" fillId="5" borderId="25" xfId="0" applyNumberFormat="1" applyFont="1" applyFill="1" applyBorder="1" applyProtection="1"/>
    <xf numFmtId="167" fontId="9" fillId="5" borderId="25" xfId="0" applyNumberFormat="1" applyFont="1" applyFill="1" applyBorder="1" applyProtection="1"/>
    <xf numFmtId="49" fontId="6" fillId="5" borderId="12" xfId="0" applyNumberFormat="1" applyFont="1" applyFill="1" applyBorder="1" applyAlignment="1" applyProtection="1">
      <alignment horizontal="left" vertical="top"/>
    </xf>
    <xf numFmtId="0" fontId="6" fillId="0" borderId="17" xfId="0" applyFont="1" applyBorder="1" applyAlignment="1" applyProtection="1">
      <alignment horizontal="left" vertical="top"/>
    </xf>
    <xf numFmtId="10" fontId="2" fillId="0" borderId="21" xfId="0" applyNumberFormat="1" applyFont="1" applyBorder="1" applyProtection="1"/>
    <xf numFmtId="165" fontId="8" fillId="5" borderId="25" xfId="0" applyNumberFormat="1" applyFont="1" applyFill="1" applyBorder="1" applyProtection="1"/>
    <xf numFmtId="167" fontId="6" fillId="0" borderId="2" xfId="0" quotePrefix="1" applyNumberFormat="1" applyFont="1" applyBorder="1" applyAlignment="1" applyProtection="1">
      <alignment horizontal="left" vertical="top"/>
      <protection locked="0"/>
    </xf>
    <xf numFmtId="167" fontId="6" fillId="0" borderId="21" xfId="0" applyNumberFormat="1" applyFont="1" applyBorder="1" applyProtection="1">
      <protection locked="0"/>
    </xf>
    <xf numFmtId="0" fontId="2" fillId="0" borderId="17" xfId="0" applyFont="1" applyBorder="1" applyAlignment="1" applyProtection="1">
      <alignment wrapText="1"/>
      <protection locked="0"/>
    </xf>
    <xf numFmtId="49" fontId="2" fillId="0" borderId="17" xfId="0" applyNumberFormat="1" applyFont="1" applyBorder="1" applyAlignment="1" applyProtection="1">
      <alignment horizontal="left" vertical="top"/>
    </xf>
    <xf numFmtId="0" fontId="6" fillId="0" borderId="17" xfId="0" applyFont="1" applyBorder="1" applyAlignment="1" applyProtection="1">
      <alignment horizontal="left" vertical="top" wrapText="1"/>
    </xf>
    <xf numFmtId="0" fontId="6" fillId="0" borderId="3" xfId="0" applyFont="1" applyBorder="1" applyAlignment="1" applyProtection="1">
      <alignment horizontal="center"/>
    </xf>
    <xf numFmtId="0" fontId="2" fillId="3" borderId="17" xfId="0" quotePrefix="1" applyFont="1" applyFill="1" applyBorder="1" applyAlignment="1" applyProtection="1">
      <alignment horizontal="left" vertical="top" wrapText="1"/>
    </xf>
    <xf numFmtId="0" fontId="17" fillId="0" borderId="0" xfId="0" applyFont="1" applyProtection="1"/>
    <xf numFmtId="0" fontId="2" fillId="3" borderId="17" xfId="0" quotePrefix="1" applyFont="1" applyFill="1" applyBorder="1" applyAlignment="1" applyProtection="1">
      <alignment horizontal="left" wrapText="1"/>
    </xf>
    <xf numFmtId="49" fontId="2" fillId="3" borderId="2" xfId="0" quotePrefix="1" applyNumberFormat="1" applyFont="1" applyFill="1" applyBorder="1" applyAlignment="1" applyProtection="1">
      <alignment horizontal="left" vertical="top"/>
    </xf>
    <xf numFmtId="0" fontId="6" fillId="0" borderId="8" xfId="0" applyFont="1" applyBorder="1" applyAlignment="1" applyProtection="1">
      <alignment horizontal="left" vertical="top"/>
    </xf>
    <xf numFmtId="0" fontId="8" fillId="0" borderId="0" xfId="0" applyFont="1" applyProtection="1"/>
    <xf numFmtId="2" fontId="8" fillId="0" borderId="0" xfId="0" applyNumberFormat="1" applyFont="1" applyProtection="1"/>
    <xf numFmtId="0" fontId="10" fillId="3" borderId="17" xfId="0" applyFont="1" applyFill="1" applyBorder="1" applyAlignment="1" applyProtection="1">
      <alignment horizontal="left" vertical="top" wrapText="1"/>
    </xf>
    <xf numFmtId="0" fontId="10" fillId="3" borderId="17" xfId="0" applyFont="1" applyFill="1" applyBorder="1" applyAlignment="1" applyProtection="1">
      <alignment horizontal="left"/>
    </xf>
    <xf numFmtId="0" fontId="10" fillId="3" borderId="18" xfId="1" applyFont="1" applyFill="1" applyBorder="1" applyAlignment="1" applyProtection="1">
      <alignment horizontal="left" vertical="top" wrapText="1"/>
    </xf>
    <xf numFmtId="0" fontId="2" fillId="3" borderId="17" xfId="0" applyFont="1" applyFill="1" applyBorder="1" applyAlignment="1" applyProtection="1">
      <alignment horizontal="left"/>
    </xf>
    <xf numFmtId="0" fontId="17" fillId="0" borderId="0" xfId="0" applyFont="1" applyAlignment="1" applyProtection="1">
      <alignment vertical="center"/>
    </xf>
    <xf numFmtId="0" fontId="13" fillId="3" borderId="21" xfId="0" applyFont="1" applyFill="1" applyBorder="1" applyAlignment="1" applyProtection="1">
      <alignment horizontal="left" vertical="top" wrapText="1"/>
    </xf>
    <xf numFmtId="4" fontId="2" fillId="3" borderId="17" xfId="0" applyNumberFormat="1" applyFont="1" applyFill="1" applyBorder="1" applyAlignment="1" applyProtection="1">
      <alignment horizontal="left" vertical="top" wrapText="1"/>
    </xf>
    <xf numFmtId="0" fontId="2" fillId="3" borderId="17" xfId="0" applyFont="1" applyFill="1" applyBorder="1" applyAlignment="1" applyProtection="1">
      <alignment vertical="top" wrapText="1"/>
    </xf>
    <xf numFmtId="167" fontId="2" fillId="0" borderId="17" xfId="0" applyNumberFormat="1" applyFont="1" applyBorder="1" applyProtection="1">
      <protection locked="0"/>
    </xf>
    <xf numFmtId="167" fontId="6" fillId="0" borderId="2" xfId="0" applyNumberFormat="1" applyFont="1" applyBorder="1" applyProtection="1">
      <protection locked="0"/>
    </xf>
    <xf numFmtId="167" fontId="6" fillId="5" borderId="17" xfId="0" applyNumberFormat="1" applyFont="1" applyFill="1" applyBorder="1" applyProtection="1">
      <protection locked="0"/>
    </xf>
    <xf numFmtId="167" fontId="2" fillId="5" borderId="17" xfId="0" applyNumberFormat="1" applyFont="1" applyFill="1" applyBorder="1" applyProtection="1">
      <protection locked="0"/>
    </xf>
    <xf numFmtId="0" fontId="6" fillId="0" borderId="0" xfId="0" applyFont="1" applyProtection="1"/>
    <xf numFmtId="0" fontId="18" fillId="0" borderId="0" xfId="0" applyFont="1" applyAlignment="1" applyProtection="1">
      <alignment horizontal="left"/>
    </xf>
    <xf numFmtId="0" fontId="3" fillId="0" borderId="0" xfId="0" quotePrefix="1" applyFont="1" applyAlignment="1" applyProtection="1">
      <alignment horizontal="left" wrapText="1"/>
    </xf>
    <xf numFmtId="16" fontId="6" fillId="7" borderId="10" xfId="0" quotePrefix="1" applyNumberFormat="1" applyFont="1" applyFill="1" applyBorder="1" applyAlignment="1" applyProtection="1">
      <alignment horizontal="left"/>
    </xf>
    <xf numFmtId="0" fontId="3" fillId="7" borderId="11" xfId="0" applyFont="1" applyFill="1" applyBorder="1" applyProtection="1"/>
    <xf numFmtId="0" fontId="2" fillId="7" borderId="11" xfId="0" applyFont="1" applyFill="1" applyBorder="1" applyProtection="1"/>
    <xf numFmtId="165" fontId="2" fillId="7" borderId="11" xfId="0" applyNumberFormat="1" applyFont="1" applyFill="1" applyBorder="1" applyProtection="1"/>
    <xf numFmtId="166" fontId="6" fillId="7" borderId="12" xfId="0" applyNumberFormat="1" applyFont="1" applyFill="1" applyBorder="1" applyAlignment="1" applyProtection="1">
      <alignment horizontal="right"/>
    </xf>
    <xf numFmtId="166" fontId="6" fillId="7" borderId="13" xfId="0" applyNumberFormat="1" applyFont="1" applyFill="1" applyBorder="1" applyAlignment="1" applyProtection="1">
      <alignment horizontal="right"/>
    </xf>
    <xf numFmtId="166" fontId="6" fillId="0" borderId="16" xfId="0" applyNumberFormat="1" applyFont="1" applyBorder="1" applyAlignment="1" applyProtection="1">
      <alignment horizontal="right"/>
    </xf>
    <xf numFmtId="0" fontId="41" fillId="0" borderId="0" xfId="0" applyFont="1" applyAlignment="1" applyProtection="1">
      <alignment horizontal="left" vertical="top"/>
    </xf>
    <xf numFmtId="0" fontId="42" fillId="0" borderId="0" xfId="0" applyFont="1" applyAlignment="1" applyProtection="1">
      <alignment horizontal="left" vertical="top"/>
    </xf>
    <xf numFmtId="165" fontId="42" fillId="0" borderId="0" xfId="0" applyNumberFormat="1" applyFont="1" applyAlignment="1" applyProtection="1">
      <alignment horizontal="left" vertical="top"/>
    </xf>
    <xf numFmtId="166" fontId="42" fillId="0" borderId="0" xfId="0" applyNumberFormat="1" applyFont="1" applyAlignment="1" applyProtection="1">
      <alignment horizontal="left" vertical="top"/>
    </xf>
    <xf numFmtId="0" fontId="48" fillId="0" borderId="0" xfId="0" applyFont="1" applyAlignment="1" applyProtection="1">
      <alignment horizontal="left" vertical="top"/>
    </xf>
    <xf numFmtId="170" fontId="2" fillId="0" borderId="18" xfId="0" applyNumberFormat="1" applyFont="1" applyBorder="1" applyProtection="1"/>
    <xf numFmtId="0" fontId="2" fillId="0" borderId="17" xfId="0" quotePrefix="1" applyFont="1" applyBorder="1" applyAlignment="1" applyProtection="1">
      <alignment horizontal="left"/>
    </xf>
    <xf numFmtId="0" fontId="2" fillId="0" borderId="2" xfId="0" quotePrefix="1" applyFont="1" applyBorder="1" applyAlignment="1" applyProtection="1">
      <alignment horizontal="left" wrapText="1"/>
    </xf>
    <xf numFmtId="0" fontId="2" fillId="0" borderId="2" xfId="0" applyFont="1" applyBorder="1" applyProtection="1"/>
    <xf numFmtId="170" fontId="2" fillId="0" borderId="5" xfId="0" applyNumberFormat="1" applyFont="1" applyBorder="1" applyProtection="1"/>
    <xf numFmtId="167" fontId="2" fillId="0" borderId="2" xfId="0" applyNumberFormat="1" applyFont="1" applyBorder="1" applyProtection="1"/>
    <xf numFmtId="165" fontId="8" fillId="5" borderId="20" xfId="0" applyNumberFormat="1" applyFont="1" applyFill="1" applyBorder="1" applyProtection="1"/>
    <xf numFmtId="165" fontId="8" fillId="0" borderId="0" xfId="0" applyNumberFormat="1" applyFont="1" applyFill="1" applyBorder="1" applyProtection="1"/>
    <xf numFmtId="0" fontId="2" fillId="5" borderId="17" xfId="0" applyFont="1" applyFill="1" applyBorder="1" applyAlignment="1" applyProtection="1">
      <alignment horizontal="left" vertical="top"/>
    </xf>
    <xf numFmtId="0" fontId="6" fillId="5" borderId="17" xfId="0" applyFont="1" applyFill="1" applyBorder="1" applyAlignment="1" applyProtection="1">
      <alignment horizontal="left" wrapText="1"/>
    </xf>
    <xf numFmtId="0" fontId="2" fillId="5" borderId="17" xfId="0" applyFont="1" applyFill="1" applyBorder="1" applyProtection="1"/>
    <xf numFmtId="170" fontId="2" fillId="5" borderId="18" xfId="0" applyNumberFormat="1" applyFont="1" applyFill="1" applyBorder="1" applyProtection="1"/>
    <xf numFmtId="167" fontId="2" fillId="5" borderId="17" xfId="0" applyNumberFormat="1" applyFont="1" applyFill="1" applyBorder="1" applyProtection="1"/>
    <xf numFmtId="170" fontId="10" fillId="0" borderId="18" xfId="0" applyNumberFormat="1" applyFont="1" applyBorder="1" applyProtection="1"/>
    <xf numFmtId="0" fontId="2" fillId="0" borderId="18" xfId="1" applyBorder="1" applyAlignment="1" applyProtection="1">
      <alignment horizontal="left" vertical="top" wrapText="1"/>
    </xf>
    <xf numFmtId="170" fontId="10" fillId="0" borderId="18" xfId="1" applyNumberFormat="1" applyFont="1" applyBorder="1" applyProtection="1"/>
    <xf numFmtId="0" fontId="2" fillId="0" borderId="17" xfId="0" applyFont="1" applyBorder="1" applyAlignment="1" applyProtection="1">
      <alignment horizontal="left" wrapText="1"/>
    </xf>
    <xf numFmtId="0" fontId="6" fillId="5" borderId="17" xfId="0" applyFont="1" applyFill="1" applyBorder="1" applyAlignment="1" applyProtection="1">
      <alignment horizontal="left"/>
    </xf>
    <xf numFmtId="0" fontId="2" fillId="0" borderId="18" xfId="1" quotePrefix="1" applyBorder="1" applyAlignment="1" applyProtection="1">
      <alignment horizontal="left" vertical="top" wrapText="1"/>
    </xf>
    <xf numFmtId="0" fontId="2" fillId="0" borderId="14" xfId="1" quotePrefix="1" applyBorder="1" applyAlignment="1" applyProtection="1">
      <alignment horizontal="left" vertical="top" wrapText="1"/>
    </xf>
    <xf numFmtId="0" fontId="2" fillId="0" borderId="14" xfId="0" applyFont="1" applyBorder="1" applyProtection="1"/>
    <xf numFmtId="170" fontId="2" fillId="0" borderId="16" xfId="0" applyNumberFormat="1" applyFont="1" applyBorder="1" applyProtection="1"/>
    <xf numFmtId="0" fontId="2" fillId="3" borderId="18" xfId="1" applyFill="1" applyBorder="1" applyAlignment="1" applyProtection="1">
      <alignment horizontal="left" vertical="top" wrapText="1"/>
    </xf>
    <xf numFmtId="0" fontId="6" fillId="3" borderId="17" xfId="0" applyFont="1" applyFill="1" applyBorder="1" applyAlignment="1" applyProtection="1">
      <alignment horizontal="left" wrapText="1"/>
    </xf>
    <xf numFmtId="165" fontId="2" fillId="0" borderId="22" xfId="0" applyNumberFormat="1" applyFont="1" applyBorder="1" applyProtection="1"/>
    <xf numFmtId="10" fontId="2" fillId="0" borderId="22" xfId="0" applyNumberFormat="1" applyFont="1" applyBorder="1" applyProtection="1"/>
    <xf numFmtId="4" fontId="24" fillId="0" borderId="0" xfId="4" applyNumberFormat="1" applyFont="1" applyProtection="1"/>
    <xf numFmtId="0" fontId="24" fillId="0" borderId="0" xfId="4" applyFont="1" applyProtection="1"/>
    <xf numFmtId="0" fontId="24" fillId="0" borderId="0" xfId="4" applyFont="1" applyAlignment="1" applyProtection="1">
      <alignment horizontal="right"/>
    </xf>
    <xf numFmtId="2" fontId="24" fillId="0" borderId="0" xfId="4" applyNumberFormat="1" applyFont="1" applyAlignment="1" applyProtection="1">
      <alignment horizontal="right"/>
    </xf>
    <xf numFmtId="2" fontId="25" fillId="0" borderId="0" xfId="4" applyNumberFormat="1" applyFont="1" applyAlignment="1" applyProtection="1">
      <alignment horizontal="center" vertical="top"/>
    </xf>
    <xf numFmtId="0" fontId="24" fillId="0" borderId="0" xfId="3" applyFont="1" applyProtection="1"/>
    <xf numFmtId="0" fontId="6" fillId="0" borderId="30" xfId="0" applyFont="1" applyBorder="1" applyAlignment="1" applyProtection="1">
      <alignment horizontal="center"/>
    </xf>
    <xf numFmtId="16" fontId="2" fillId="0" borderId="14" xfId="0" quotePrefix="1" applyNumberFormat="1" applyFont="1" applyBorder="1" applyAlignment="1" applyProtection="1">
      <alignment horizontal="left"/>
    </xf>
    <xf numFmtId="2" fontId="24" fillId="0" borderId="0" xfId="3" applyNumberFormat="1" applyFont="1" applyAlignment="1" applyProtection="1">
      <alignment vertical="top"/>
    </xf>
    <xf numFmtId="49" fontId="29" fillId="0" borderId="0" xfId="3" applyNumberFormat="1" applyFont="1" applyAlignment="1" applyProtection="1">
      <alignment horizontal="center" vertical="top"/>
    </xf>
    <xf numFmtId="49" fontId="24" fillId="0" borderId="0" xfId="3" applyNumberFormat="1" applyFont="1" applyAlignment="1" applyProtection="1">
      <alignment horizontal="left" vertical="top" wrapText="1"/>
    </xf>
    <xf numFmtId="49" fontId="24" fillId="0" borderId="0" xfId="3" applyNumberFormat="1" applyFont="1" applyAlignment="1" applyProtection="1">
      <alignment horizontal="center" wrapText="1"/>
    </xf>
    <xf numFmtId="4" fontId="24" fillId="0" borderId="0" xfId="3" applyNumberFormat="1" applyFont="1" applyAlignment="1" applyProtection="1">
      <alignment horizontal="right" vertical="center"/>
    </xf>
    <xf numFmtId="4" fontId="24" fillId="0" borderId="0" xfId="3" applyNumberFormat="1" applyFont="1" applyAlignment="1" applyProtection="1">
      <alignment horizontal="right"/>
    </xf>
    <xf numFmtId="4" fontId="24" fillId="0" borderId="0" xfId="3" applyNumberFormat="1" applyFont="1" applyProtection="1"/>
    <xf numFmtId="49" fontId="24" fillId="0" borderId="0" xfId="4" applyNumberFormat="1" applyFont="1" applyAlignment="1" applyProtection="1">
      <alignment horizontal="right" vertical="top" wrapText="1"/>
    </xf>
    <xf numFmtId="0" fontId="29" fillId="5" borderId="12" xfId="4" applyFont="1" applyFill="1" applyBorder="1" applyAlignment="1" applyProtection="1">
      <alignment horizontal="center" vertical="top" wrapText="1"/>
    </xf>
    <xf numFmtId="0" fontId="29" fillId="5" borderId="10" xfId="4" applyFont="1" applyFill="1" applyBorder="1" applyAlignment="1" applyProtection="1">
      <alignment horizontal="center" vertical="center" wrapText="1"/>
    </xf>
    <xf numFmtId="0" fontId="29" fillId="5" borderId="10" xfId="4" applyFont="1" applyFill="1" applyBorder="1" applyAlignment="1" applyProtection="1">
      <alignment horizontal="center" vertical="center"/>
    </xf>
    <xf numFmtId="4" fontId="29" fillId="5" borderId="10" xfId="4" applyNumberFormat="1" applyFont="1" applyFill="1" applyBorder="1" applyAlignment="1" applyProtection="1">
      <alignment horizontal="right" vertical="center"/>
    </xf>
    <xf numFmtId="4" fontId="29" fillId="5" borderId="10" xfId="4" applyNumberFormat="1" applyFont="1" applyFill="1" applyBorder="1" applyAlignment="1" applyProtection="1">
      <alignment horizontal="right" vertical="center" wrapText="1"/>
    </xf>
    <xf numFmtId="49" fontId="24" fillId="0" borderId="0" xfId="4" applyNumberFormat="1" applyFont="1" applyAlignment="1" applyProtection="1">
      <alignment horizontal="left" vertical="top"/>
    </xf>
    <xf numFmtId="49" fontId="24" fillId="0" borderId="0" xfId="4" applyNumberFormat="1" applyFont="1" applyAlignment="1" applyProtection="1">
      <alignment horizontal="center" vertical="top"/>
    </xf>
    <xf numFmtId="49" fontId="24" fillId="0" borderId="0" xfId="4" applyNumberFormat="1" applyFont="1" applyAlignment="1" applyProtection="1">
      <alignment horizontal="left" vertical="top" wrapText="1"/>
    </xf>
    <xf numFmtId="49" fontId="24" fillId="0" borderId="0" xfId="4" applyNumberFormat="1" applyFont="1" applyAlignment="1" applyProtection="1">
      <alignment horizontal="center" vertical="top" wrapText="1"/>
    </xf>
    <xf numFmtId="4" fontId="24" fillId="0" borderId="0" xfId="4" applyNumberFormat="1" applyFont="1" applyAlignment="1" applyProtection="1">
      <alignment horizontal="right" vertical="top"/>
    </xf>
    <xf numFmtId="1" fontId="29" fillId="0" borderId="0" xfId="4" applyNumberFormat="1" applyFont="1" applyAlignment="1" applyProtection="1">
      <alignment horizontal="left" vertical="top"/>
    </xf>
    <xf numFmtId="1" fontId="29" fillId="0" borderId="0" xfId="4" applyNumberFormat="1" applyFont="1" applyAlignment="1" applyProtection="1">
      <alignment horizontal="center" vertical="top"/>
    </xf>
    <xf numFmtId="49" fontId="29" fillId="0" borderId="0" xfId="4" applyNumberFormat="1" applyFont="1" applyAlignment="1" applyProtection="1">
      <alignment horizontal="left" vertical="top" wrapText="1"/>
    </xf>
    <xf numFmtId="49" fontId="29" fillId="0" borderId="0" xfId="4" applyNumberFormat="1" applyFont="1" applyAlignment="1" applyProtection="1">
      <alignment horizontal="center" vertical="top" wrapText="1"/>
    </xf>
    <xf numFmtId="4" fontId="24" fillId="0" borderId="0" xfId="4" applyNumberFormat="1" applyFont="1" applyAlignment="1" applyProtection="1">
      <alignment vertical="top"/>
    </xf>
    <xf numFmtId="49" fontId="29" fillId="0" borderId="0" xfId="4" applyNumberFormat="1" applyFont="1" applyAlignment="1" applyProtection="1">
      <alignment horizontal="left" vertical="top"/>
    </xf>
    <xf numFmtId="49" fontId="29" fillId="0" borderId="0" xfId="4" applyNumberFormat="1" applyFont="1" applyAlignment="1" applyProtection="1">
      <alignment horizontal="center" vertical="top"/>
    </xf>
    <xf numFmtId="2" fontId="29" fillId="0" borderId="0" xfId="4" applyNumberFormat="1" applyFont="1" applyAlignment="1" applyProtection="1">
      <alignment horizontal="left" vertical="top"/>
    </xf>
    <xf numFmtId="0" fontId="24" fillId="0" borderId="0" xfId="4" applyFont="1" applyAlignment="1" applyProtection="1">
      <alignment horizontal="center" vertical="top"/>
    </xf>
    <xf numFmtId="0" fontId="24" fillId="0" borderId="0" xfId="3" applyFont="1" applyAlignment="1" applyProtection="1">
      <alignment horizontal="left" vertical="top" wrapText="1"/>
    </xf>
    <xf numFmtId="49" fontId="24" fillId="0" borderId="0" xfId="6" applyNumberFormat="1" applyFont="1" applyAlignment="1" applyProtection="1">
      <alignment horizontal="center" vertical="top" wrapText="1"/>
    </xf>
    <xf numFmtId="49" fontId="24" fillId="0" borderId="0" xfId="6" applyNumberFormat="1" applyFont="1" applyAlignment="1" applyProtection="1">
      <alignment horizontal="left" vertical="top" wrapText="1"/>
    </xf>
    <xf numFmtId="4" fontId="24" fillId="0" borderId="0" xfId="6" applyNumberFormat="1" applyFont="1" applyAlignment="1" applyProtection="1">
      <alignment horizontal="right" vertical="top"/>
    </xf>
    <xf numFmtId="4" fontId="24" fillId="0" borderId="0" xfId="6" applyNumberFormat="1" applyFont="1" applyAlignment="1" applyProtection="1">
      <alignment vertical="top"/>
    </xf>
    <xf numFmtId="49" fontId="24" fillId="0" borderId="0" xfId="6" applyNumberFormat="1" applyFont="1" applyProtection="1"/>
    <xf numFmtId="2" fontId="24" fillId="0" borderId="0" xfId="6" applyNumberFormat="1" applyFont="1" applyProtection="1"/>
    <xf numFmtId="0" fontId="24" fillId="0" borderId="0" xfId="6" applyFont="1" applyProtection="1"/>
    <xf numFmtId="2" fontId="24" fillId="0" borderId="0" xfId="6" applyNumberFormat="1" applyFont="1" applyAlignment="1" applyProtection="1">
      <alignment horizontal="right"/>
    </xf>
    <xf numFmtId="2" fontId="25" fillId="0" borderId="0" xfId="6" applyNumberFormat="1" applyFont="1" applyAlignment="1" applyProtection="1">
      <alignment horizontal="center" vertical="top"/>
    </xf>
    <xf numFmtId="49" fontId="29" fillId="0" borderId="0" xfId="6" applyNumberFormat="1" applyFont="1" applyAlignment="1" applyProtection="1">
      <alignment horizontal="left" vertical="top"/>
    </xf>
    <xf numFmtId="0" fontId="24" fillId="0" borderId="0" xfId="6" applyFont="1" applyAlignment="1" applyProtection="1">
      <alignment horizontal="center" vertical="top"/>
    </xf>
    <xf numFmtId="0" fontId="24" fillId="0" borderId="0" xfId="6" applyFont="1" applyAlignment="1" applyProtection="1">
      <alignment horizontal="left" vertical="top" wrapText="1"/>
    </xf>
    <xf numFmtId="0" fontId="24" fillId="0" borderId="0" xfId="4" applyFont="1" applyAlignment="1" applyProtection="1">
      <alignment horizontal="left" vertical="top" wrapText="1"/>
    </xf>
    <xf numFmtId="49" fontId="24" fillId="0" borderId="0" xfId="4" applyNumberFormat="1" applyFont="1" applyAlignment="1" applyProtection="1">
      <alignment horizontal="center" wrapText="1"/>
    </xf>
    <xf numFmtId="4" fontId="24" fillId="0" borderId="0" xfId="4" applyNumberFormat="1" applyFont="1" applyAlignment="1" applyProtection="1">
      <alignment horizontal="right"/>
    </xf>
    <xf numFmtId="0" fontId="34" fillId="0" borderId="0" xfId="4" applyFont="1" applyProtection="1"/>
    <xf numFmtId="0" fontId="34" fillId="0" borderId="0" xfId="4" applyFont="1" applyAlignment="1" applyProtection="1">
      <alignment horizontal="right"/>
    </xf>
    <xf numFmtId="2" fontId="34" fillId="0" borderId="0" xfId="4" applyNumberFormat="1" applyFont="1" applyAlignment="1" applyProtection="1">
      <alignment horizontal="right"/>
    </xf>
    <xf numFmtId="49" fontId="29" fillId="0" borderId="26" xfId="4" applyNumberFormat="1" applyFont="1" applyBorder="1" applyAlignment="1" applyProtection="1">
      <alignment horizontal="left" vertical="top"/>
    </xf>
    <xf numFmtId="49" fontId="29" fillId="0" borderId="26" xfId="4" applyNumberFormat="1" applyFont="1" applyBorder="1" applyAlignment="1" applyProtection="1">
      <alignment horizontal="center" vertical="top"/>
    </xf>
    <xf numFmtId="49" fontId="24" fillId="0" borderId="26" xfId="4" applyNumberFormat="1" applyFont="1" applyBorder="1" applyAlignment="1" applyProtection="1">
      <alignment horizontal="left" vertical="top" wrapText="1"/>
    </xf>
    <xf numFmtId="49" fontId="24" fillId="0" borderId="26" xfId="4" applyNumberFormat="1" applyFont="1" applyBorder="1" applyAlignment="1" applyProtection="1">
      <alignment horizontal="center" vertical="top" wrapText="1"/>
    </xf>
    <xf numFmtId="4" fontId="24" fillId="0" borderId="26" xfId="4" applyNumberFormat="1" applyFont="1" applyBorder="1" applyAlignment="1" applyProtection="1">
      <alignment horizontal="right" vertical="top"/>
    </xf>
    <xf numFmtId="4" fontId="24" fillId="0" borderId="26" xfId="4" applyNumberFormat="1" applyFont="1" applyBorder="1" applyAlignment="1" applyProtection="1">
      <alignment vertical="top"/>
    </xf>
    <xf numFmtId="0" fontId="29" fillId="0" borderId="0" xfId="4" applyFont="1" applyProtection="1"/>
    <xf numFmtId="0" fontId="29" fillId="0" borderId="0" xfId="4" applyFont="1" applyAlignment="1" applyProtection="1">
      <alignment horizontal="right"/>
    </xf>
    <xf numFmtId="49" fontId="29" fillId="0" borderId="3" xfId="4" applyNumberFormat="1" applyFont="1" applyBorder="1" applyAlignment="1" applyProtection="1">
      <alignment horizontal="left" vertical="top"/>
    </xf>
    <xf numFmtId="49" fontId="29" fillId="0" borderId="3" xfId="4" applyNumberFormat="1" applyFont="1" applyBorder="1" applyAlignment="1" applyProtection="1">
      <alignment horizontal="center" vertical="top"/>
    </xf>
    <xf numFmtId="49" fontId="29" fillId="0" borderId="3" xfId="4" applyNumberFormat="1" applyFont="1" applyBorder="1" applyAlignment="1" applyProtection="1">
      <alignment horizontal="center" vertical="top" wrapText="1"/>
    </xf>
    <xf numFmtId="4" fontId="29" fillId="0" borderId="3" xfId="4" applyNumberFormat="1" applyFont="1" applyBorder="1" applyAlignment="1" applyProtection="1">
      <alignment horizontal="right" vertical="top"/>
    </xf>
    <xf numFmtId="4" fontId="29" fillId="0" borderId="3" xfId="4" applyNumberFormat="1" applyFont="1" applyBorder="1" applyAlignment="1" applyProtection="1">
      <alignment vertical="top"/>
    </xf>
    <xf numFmtId="2" fontId="29" fillId="0" borderId="0" xfId="4" applyNumberFormat="1" applyFont="1" applyAlignment="1" applyProtection="1">
      <alignment horizontal="right"/>
    </xf>
    <xf numFmtId="0" fontId="2" fillId="0" borderId="0" xfId="3" applyFont="1" applyAlignment="1" applyProtection="1">
      <alignment horizontal="center" vertical="center" wrapText="1"/>
    </xf>
    <xf numFmtId="0" fontId="2" fillId="0" borderId="0" xfId="3" applyFont="1" applyAlignment="1" applyProtection="1">
      <alignment horizontal="justify" vertical="center" wrapText="1"/>
    </xf>
    <xf numFmtId="0" fontId="24" fillId="0" borderId="0" xfId="4" applyFont="1" applyAlignment="1" applyProtection="1">
      <alignment horizontal="left" vertical="top"/>
    </xf>
    <xf numFmtId="0" fontId="24" fillId="0" borderId="0" xfId="3" applyFont="1" applyAlignment="1" applyProtection="1">
      <alignment horizontal="center" vertical="top"/>
    </xf>
    <xf numFmtId="0" fontId="24" fillId="0" borderId="0" xfId="3" applyFont="1" applyAlignment="1" applyProtection="1">
      <alignment horizontal="right"/>
    </xf>
    <xf numFmtId="2" fontId="24" fillId="0" borderId="0" xfId="3" applyNumberFormat="1" applyFont="1" applyAlignment="1" applyProtection="1">
      <alignment horizontal="center" vertical="top"/>
    </xf>
    <xf numFmtId="0" fontId="24" fillId="0" borderId="0" xfId="3" applyFont="1" applyAlignment="1" applyProtection="1">
      <alignment horizontal="left" vertical="top"/>
    </xf>
    <xf numFmtId="0" fontId="24" fillId="0" borderId="0" xfId="3" applyFont="1" applyAlignment="1" applyProtection="1">
      <alignment horizontal="center" vertical="top" wrapText="1"/>
    </xf>
    <xf numFmtId="4" fontId="24" fillId="0" borderId="0" xfId="3" applyNumberFormat="1" applyFont="1" applyAlignment="1" applyProtection="1">
      <alignment horizontal="right" vertical="top"/>
    </xf>
    <xf numFmtId="4" fontId="24" fillId="0" borderId="0" xfId="3" applyNumberFormat="1" applyFont="1" applyAlignment="1" applyProtection="1">
      <alignment vertical="top"/>
    </xf>
    <xf numFmtId="2" fontId="24" fillId="0" borderId="0" xfId="3" applyNumberFormat="1" applyFont="1" applyAlignment="1" applyProtection="1">
      <alignment horizontal="right"/>
    </xf>
    <xf numFmtId="2" fontId="25" fillId="0" borderId="0" xfId="3" applyNumberFormat="1" applyFont="1" applyAlignment="1" applyProtection="1">
      <alignment horizontal="center" vertical="top"/>
    </xf>
    <xf numFmtId="2" fontId="29" fillId="0" borderId="0" xfId="4" applyNumberFormat="1" applyFont="1" applyAlignment="1" applyProtection="1">
      <alignment horizontal="center" vertical="top"/>
    </xf>
    <xf numFmtId="49" fontId="29" fillId="0" borderId="3" xfId="4" applyNumberFormat="1" applyFont="1" applyBorder="1" applyAlignment="1" applyProtection="1">
      <alignment horizontal="left" vertical="top" wrapText="1"/>
    </xf>
    <xf numFmtId="49" fontId="24" fillId="0" borderId="0" xfId="4" applyNumberFormat="1" applyFont="1" applyProtection="1"/>
    <xf numFmtId="4" fontId="24" fillId="0" borderId="0" xfId="4" applyNumberFormat="1" applyFont="1" applyAlignment="1" applyProtection="1">
      <alignment horizontal="left" vertical="top"/>
    </xf>
    <xf numFmtId="166" fontId="24" fillId="0" borderId="0" xfId="4" applyNumberFormat="1" applyFont="1" applyAlignment="1" applyProtection="1">
      <alignment horizontal="center" vertical="top"/>
    </xf>
    <xf numFmtId="2" fontId="35" fillId="0" borderId="0" xfId="4" applyNumberFormat="1" applyFont="1" applyAlignment="1" applyProtection="1">
      <alignment horizontal="right"/>
    </xf>
    <xf numFmtId="4" fontId="34" fillId="0" borderId="0" xfId="4" applyNumberFormat="1" applyFont="1" applyProtection="1"/>
    <xf numFmtId="49" fontId="24" fillId="0" borderId="0" xfId="6" applyNumberFormat="1" applyFont="1" applyAlignment="1" applyProtection="1">
      <alignment horizontal="left" vertical="top"/>
    </xf>
    <xf numFmtId="49" fontId="24" fillId="0" borderId="0" xfId="4" applyNumberFormat="1" applyFont="1" applyAlignment="1" applyProtection="1">
      <alignment horizontal="right"/>
    </xf>
    <xf numFmtId="0" fontId="24" fillId="0" borderId="0" xfId="3" applyFont="1" applyAlignment="1" applyProtection="1">
      <alignment vertical="top"/>
    </xf>
    <xf numFmtId="49" fontId="27" fillId="0" borderId="0" xfId="6" applyNumberFormat="1" applyFont="1" applyAlignment="1" applyProtection="1">
      <alignment horizontal="left" vertical="top"/>
    </xf>
    <xf numFmtId="0" fontId="26" fillId="0" borderId="0" xfId="6" applyFont="1" applyAlignment="1" applyProtection="1">
      <alignment vertical="top"/>
    </xf>
    <xf numFmtId="0" fontId="26" fillId="0" borderId="0" xfId="6" applyFont="1" applyAlignment="1" applyProtection="1">
      <alignment horizontal="center" wrapText="1"/>
    </xf>
    <xf numFmtId="4" fontId="24" fillId="0" borderId="0" xfId="6" applyNumberFormat="1" applyFont="1" applyAlignment="1" applyProtection="1">
      <alignment horizontal="right"/>
    </xf>
    <xf numFmtId="4" fontId="26" fillId="0" borderId="0" xfId="6" applyNumberFormat="1" applyFont="1" applyProtection="1"/>
    <xf numFmtId="0" fontId="36" fillId="0" borderId="0" xfId="6" applyFont="1" applyProtection="1"/>
    <xf numFmtId="2" fontId="28" fillId="0" borderId="0" xfId="6" applyNumberFormat="1" applyFont="1" applyAlignment="1" applyProtection="1">
      <alignment horizontal="center" vertical="top"/>
    </xf>
    <xf numFmtId="0" fontId="24" fillId="0" borderId="0" xfId="4" applyFont="1" applyAlignment="1" applyProtection="1">
      <alignment horizontal="center" vertical="top" wrapText="1"/>
    </xf>
    <xf numFmtId="49" fontId="26" fillId="0" borderId="0" xfId="6" applyNumberFormat="1" applyFont="1" applyAlignment="1" applyProtection="1">
      <alignment horizontal="justify" vertical="top" wrapText="1"/>
    </xf>
    <xf numFmtId="0" fontId="26" fillId="0" borderId="0" xfId="6" applyFont="1" applyAlignment="1" applyProtection="1">
      <alignment horizontal="center"/>
    </xf>
    <xf numFmtId="0" fontId="24" fillId="0" borderId="0" xfId="6" applyFont="1" applyAlignment="1" applyProtection="1">
      <alignment horizontal="right"/>
    </xf>
    <xf numFmtId="0" fontId="26" fillId="0" borderId="0" xfId="6" applyFont="1" applyProtection="1"/>
    <xf numFmtId="4" fontId="25" fillId="6" borderId="0" xfId="4" applyNumberFormat="1" applyFont="1" applyFill="1" applyAlignment="1" applyProtection="1">
      <alignment horizontal="center" vertical="top"/>
    </xf>
    <xf numFmtId="49" fontId="26" fillId="0" borderId="0" xfId="6" applyNumberFormat="1" applyFont="1" applyAlignment="1" applyProtection="1">
      <alignment horizontal="center" wrapText="1"/>
    </xf>
    <xf numFmtId="4" fontId="38" fillId="0" borderId="0" xfId="6" applyNumberFormat="1" applyFont="1" applyProtection="1"/>
    <xf numFmtId="49" fontId="29" fillId="0" borderId="27" xfId="4" applyNumberFormat="1" applyFont="1" applyBorder="1" applyAlignment="1" applyProtection="1">
      <alignment horizontal="center" vertical="top"/>
    </xf>
    <xf numFmtId="49" fontId="29" fillId="0" borderId="27" xfId="4" applyNumberFormat="1" applyFont="1" applyBorder="1" applyAlignment="1" applyProtection="1">
      <alignment horizontal="left" vertical="top"/>
    </xf>
    <xf numFmtId="49" fontId="29" fillId="0" borderId="27" xfId="4" applyNumberFormat="1" applyFont="1" applyBorder="1" applyAlignment="1" applyProtection="1">
      <alignment horizontal="center" vertical="top" wrapText="1"/>
    </xf>
    <xf numFmtId="4" fontId="29" fillId="0" borderId="27" xfId="4" applyNumberFormat="1" applyFont="1" applyBorder="1" applyAlignment="1" applyProtection="1">
      <alignment horizontal="right" vertical="top"/>
    </xf>
    <xf numFmtId="4" fontId="29" fillId="0" borderId="27" xfId="4" applyNumberFormat="1" applyFont="1" applyBorder="1" applyAlignment="1" applyProtection="1">
      <alignment vertical="top"/>
    </xf>
    <xf numFmtId="2" fontId="39" fillId="0" borderId="0" xfId="4" applyNumberFormat="1" applyFont="1" applyAlignment="1" applyProtection="1">
      <alignment horizontal="center" vertical="top"/>
    </xf>
    <xf numFmtId="4" fontId="24" fillId="0" borderId="0" xfId="6" applyNumberFormat="1" applyFont="1" applyAlignment="1" applyProtection="1">
      <alignment horizontal="left" vertical="top"/>
    </xf>
    <xf numFmtId="166" fontId="24" fillId="0" borderId="0" xfId="6" applyNumberFormat="1" applyFont="1" applyAlignment="1" applyProtection="1">
      <alignment horizontal="center" vertical="top"/>
    </xf>
    <xf numFmtId="2" fontId="39" fillId="0" borderId="0" xfId="6" applyNumberFormat="1" applyFont="1" applyAlignment="1" applyProtection="1">
      <alignment horizontal="center" vertical="top"/>
    </xf>
    <xf numFmtId="0" fontId="24" fillId="0" borderId="0" xfId="3" applyFont="1" applyAlignment="1" applyProtection="1">
      <alignment horizontal="right" vertical="top"/>
    </xf>
    <xf numFmtId="2" fontId="39" fillId="0" borderId="0" xfId="3" applyNumberFormat="1" applyFont="1" applyAlignment="1" applyProtection="1">
      <alignment horizontal="center" vertical="top"/>
    </xf>
    <xf numFmtId="2" fontId="24" fillId="0" borderId="0" xfId="3" applyNumberFormat="1" applyFont="1" applyAlignment="1" applyProtection="1">
      <alignment horizontal="right" vertical="top"/>
    </xf>
    <xf numFmtId="4" fontId="24" fillId="0" borderId="0" xfId="3" applyNumberFormat="1" applyFont="1" applyAlignment="1" applyProtection="1">
      <alignment horizontal="right" vertical="top" wrapText="1"/>
    </xf>
    <xf numFmtId="168" fontId="24" fillId="0" borderId="0" xfId="8" quotePrefix="1" applyNumberFormat="1" applyFont="1" applyBorder="1" applyAlignment="1" applyProtection="1">
      <alignment horizontal="right" wrapText="1"/>
    </xf>
    <xf numFmtId="169" fontId="24" fillId="0" borderId="0" xfId="3" applyNumberFormat="1" applyFont="1" applyAlignment="1" applyProtection="1">
      <alignment horizontal="right" shrinkToFit="1"/>
    </xf>
    <xf numFmtId="2" fontId="39" fillId="0" borderId="0" xfId="3" applyNumberFormat="1" applyFont="1" applyAlignment="1" applyProtection="1">
      <alignment horizontal="center" vertical="top" wrapText="1"/>
    </xf>
    <xf numFmtId="1" fontId="33" fillId="0" borderId="0" xfId="3" applyNumberFormat="1" applyFont="1" applyAlignment="1" applyProtection="1">
      <alignment horizontal="right" vertical="top" wrapText="1"/>
    </xf>
    <xf numFmtId="4" fontId="24" fillId="0" borderId="0" xfId="4" applyNumberFormat="1" applyFont="1" applyAlignment="1" applyProtection="1">
      <alignment horizontal="right" vertical="top"/>
      <protection locked="0"/>
    </xf>
    <xf numFmtId="4" fontId="24" fillId="0" borderId="0" xfId="6" applyNumberFormat="1" applyFont="1" applyAlignment="1" applyProtection="1">
      <alignment horizontal="right" vertical="top"/>
      <protection locked="0"/>
    </xf>
    <xf numFmtId="4" fontId="24" fillId="0" borderId="0" xfId="4" applyNumberFormat="1" applyFont="1" applyAlignment="1" applyProtection="1">
      <alignment horizontal="right"/>
      <protection locked="0"/>
    </xf>
    <xf numFmtId="2" fontId="26" fillId="0" borderId="0" xfId="6" applyNumberFormat="1" applyFont="1" applyAlignment="1" applyProtection="1">
      <alignment horizontal="center"/>
      <protection locked="0"/>
    </xf>
    <xf numFmtId="2" fontId="26" fillId="0" borderId="0" xfId="6" applyNumberFormat="1" applyFont="1" applyProtection="1">
      <protection locked="0"/>
    </xf>
    <xf numFmtId="2" fontId="37" fillId="0" borderId="0" xfId="6" applyNumberFormat="1" applyFont="1" applyAlignment="1" applyProtection="1">
      <alignment horizontal="center"/>
      <protection locked="0"/>
    </xf>
    <xf numFmtId="2" fontId="36" fillId="0" borderId="0" xfId="6" applyNumberFormat="1" applyFont="1" applyAlignment="1" applyProtection="1">
      <alignment horizontal="center"/>
      <protection locked="0"/>
    </xf>
    <xf numFmtId="0" fontId="50" fillId="0" borderId="0" xfId="0" applyFont="1" applyAlignment="1" applyProtection="1">
      <alignment horizontal="center"/>
    </xf>
    <xf numFmtId="0" fontId="51" fillId="0" borderId="0" xfId="0" applyFont="1" applyAlignment="1" applyProtection="1">
      <alignment horizontal="left"/>
    </xf>
    <xf numFmtId="0" fontId="51" fillId="0" borderId="0" xfId="0" applyFont="1" applyAlignment="1" applyProtection="1">
      <alignment horizontal="center" vertical="top"/>
    </xf>
    <xf numFmtId="165" fontId="51" fillId="0" borderId="0" xfId="0" applyNumberFormat="1" applyFont="1" applyAlignment="1" applyProtection="1">
      <alignment horizontal="center" vertical="top"/>
    </xf>
    <xf numFmtId="4" fontId="51" fillId="0" borderId="0" xfId="0" applyNumberFormat="1" applyFont="1" applyAlignment="1" applyProtection="1">
      <alignment horizontal="right"/>
    </xf>
    <xf numFmtId="0" fontId="51" fillId="0" borderId="0" xfId="0" applyFont="1" applyAlignment="1" applyProtection="1">
      <alignment horizontal="right"/>
    </xf>
    <xf numFmtId="0" fontId="51" fillId="0" borderId="0" xfId="0" applyFont="1" applyProtection="1"/>
    <xf numFmtId="0" fontId="53" fillId="0" borderId="0" xfId="0" applyFont="1" applyAlignment="1" applyProtection="1">
      <alignment horizontal="center"/>
    </xf>
    <xf numFmtId="0" fontId="51" fillId="0" borderId="0" xfId="0" applyFont="1" applyAlignment="1" applyProtection="1">
      <alignment horizontal="center" vertical="top" wrapText="1"/>
    </xf>
    <xf numFmtId="4" fontId="51" fillId="0" borderId="0" xfId="0" applyNumberFormat="1" applyFont="1" applyProtection="1"/>
    <xf numFmtId="0" fontId="52" fillId="0" borderId="0" xfId="0" applyFont="1" applyAlignment="1" applyProtection="1">
      <alignment horizontal="center"/>
    </xf>
    <xf numFmtId="0" fontId="50" fillId="0" borderId="0" xfId="0" applyFont="1" applyAlignment="1" applyProtection="1">
      <alignment horizontal="center" vertical="top"/>
    </xf>
    <xf numFmtId="3" fontId="51" fillId="0" borderId="0" xfId="0" applyNumberFormat="1" applyFont="1" applyAlignment="1" applyProtection="1">
      <alignment vertical="top"/>
    </xf>
    <xf numFmtId="49" fontId="50" fillId="0" borderId="0" xfId="0" applyNumberFormat="1" applyFont="1" applyAlignment="1" applyProtection="1">
      <alignment horizontal="center" vertical="top"/>
    </xf>
    <xf numFmtId="39" fontId="51" fillId="0" borderId="0" xfId="0" applyNumberFormat="1" applyFont="1" applyAlignment="1" applyProtection="1">
      <alignment horizontal="right"/>
    </xf>
    <xf numFmtId="171" fontId="51" fillId="0" borderId="0" xfId="0" applyNumberFormat="1" applyFont="1" applyProtection="1"/>
    <xf numFmtId="168" fontId="51" fillId="0" borderId="0" xfId="9" applyFont="1" applyProtection="1"/>
    <xf numFmtId="49" fontId="51" fillId="0" borderId="10" xfId="0" applyNumberFormat="1" applyFont="1" applyBorder="1" applyAlignment="1" applyProtection="1">
      <alignment horizontal="center"/>
    </xf>
    <xf numFmtId="2" fontId="51" fillId="0" borderId="10" xfId="0" applyNumberFormat="1" applyFont="1" applyBorder="1" applyAlignment="1" applyProtection="1">
      <alignment horizontal="center" wrapText="1"/>
    </xf>
    <xf numFmtId="2" fontId="50" fillId="0" borderId="10" xfId="0" applyNumberFormat="1" applyFont="1" applyBorder="1" applyAlignment="1" applyProtection="1">
      <alignment horizontal="center" wrapText="1"/>
    </xf>
    <xf numFmtId="49" fontId="51" fillId="0" borderId="0" xfId="0" applyNumberFormat="1" applyFont="1" applyAlignment="1" applyProtection="1">
      <alignment horizontal="center"/>
    </xf>
    <xf numFmtId="171" fontId="50" fillId="0" borderId="0" xfId="0" applyNumberFormat="1" applyFont="1" applyAlignment="1" applyProtection="1">
      <alignment horizontal="right" wrapText="1"/>
    </xf>
    <xf numFmtId="0" fontId="1" fillId="0" borderId="0" xfId="0" applyFont="1" applyAlignment="1" applyProtection="1">
      <alignment horizontal="right"/>
    </xf>
    <xf numFmtId="16" fontId="50" fillId="0" borderId="0" xfId="0" quotePrefix="1" applyNumberFormat="1" applyFont="1" applyAlignment="1" applyProtection="1">
      <alignment horizontal="center" vertical="top"/>
    </xf>
    <xf numFmtId="0" fontId="50" fillId="0" borderId="0" xfId="0" applyFont="1" applyProtection="1"/>
    <xf numFmtId="171" fontId="51" fillId="0" borderId="0" xfId="0" applyNumberFormat="1" applyFont="1" applyAlignment="1" applyProtection="1">
      <alignment horizontal="center" vertical="top"/>
    </xf>
    <xf numFmtId="171" fontId="50" fillId="0" borderId="0" xfId="0" applyNumberFormat="1" applyFont="1" applyAlignment="1" applyProtection="1">
      <alignment horizontal="center" vertical="top"/>
    </xf>
    <xf numFmtId="39" fontId="50" fillId="0" borderId="0" xfId="0" applyNumberFormat="1" applyFont="1" applyAlignment="1" applyProtection="1">
      <alignment horizontal="right"/>
    </xf>
    <xf numFmtId="171" fontId="51" fillId="0" borderId="0" xfId="0" applyNumberFormat="1" applyFont="1" applyAlignment="1" applyProtection="1">
      <alignment horizontal="right"/>
    </xf>
    <xf numFmtId="1" fontId="50" fillId="0" borderId="35" xfId="0" quotePrefix="1" applyNumberFormat="1" applyFont="1" applyBorder="1" applyAlignment="1" applyProtection="1">
      <alignment horizontal="center" vertical="top"/>
    </xf>
    <xf numFmtId="0" fontId="50" fillId="0" borderId="27" xfId="0" applyFont="1" applyBorder="1" applyAlignment="1" applyProtection="1">
      <alignment horizontal="left"/>
    </xf>
    <xf numFmtId="0" fontId="54" fillId="0" borderId="27" xfId="0" applyFont="1" applyBorder="1" applyAlignment="1" applyProtection="1">
      <alignment horizontal="center" vertical="top"/>
    </xf>
    <xf numFmtId="165" fontId="54" fillId="0" borderId="27" xfId="0" applyNumberFormat="1" applyFont="1" applyBorder="1" applyAlignment="1" applyProtection="1">
      <alignment horizontal="center" vertical="top"/>
    </xf>
    <xf numFmtId="4" fontId="54" fillId="0" borderId="27" xfId="0" applyNumberFormat="1" applyFont="1" applyBorder="1" applyAlignment="1" applyProtection="1">
      <alignment horizontal="right"/>
    </xf>
    <xf numFmtId="4" fontId="54" fillId="0" borderId="36" xfId="0" applyNumberFormat="1" applyFont="1" applyBorder="1" applyAlignment="1" applyProtection="1">
      <alignment horizontal="right"/>
    </xf>
    <xf numFmtId="0" fontId="6" fillId="5" borderId="37" xfId="0" applyFont="1" applyFill="1" applyBorder="1" applyAlignment="1" applyProtection="1">
      <alignment horizontal="center"/>
    </xf>
    <xf numFmtId="0" fontId="6" fillId="5" borderId="38" xfId="0" applyFont="1" applyFill="1" applyBorder="1" applyAlignment="1" applyProtection="1">
      <alignment horizontal="center"/>
    </xf>
    <xf numFmtId="0" fontId="6" fillId="5" borderId="39" xfId="0" applyFont="1" applyFill="1" applyBorder="1" applyAlignment="1" applyProtection="1">
      <alignment horizontal="center"/>
    </xf>
    <xf numFmtId="0" fontId="6" fillId="5" borderId="40" xfId="0" applyFont="1" applyFill="1" applyBorder="1" applyAlignment="1" applyProtection="1">
      <alignment horizontal="center"/>
    </xf>
    <xf numFmtId="0" fontId="50" fillId="0" borderId="14" xfId="0" applyFont="1" applyBorder="1" applyAlignment="1" applyProtection="1">
      <alignment horizontal="center" vertical="top"/>
    </xf>
    <xf numFmtId="0" fontId="50" fillId="0" borderId="14" xfId="0" applyFont="1" applyBorder="1" applyAlignment="1" applyProtection="1">
      <alignment horizontal="left"/>
    </xf>
    <xf numFmtId="0" fontId="50" fillId="0" borderId="15" xfId="0" applyFont="1" applyBorder="1" applyAlignment="1" applyProtection="1">
      <alignment horizontal="center"/>
    </xf>
    <xf numFmtId="171" fontId="51" fillId="0" borderId="16" xfId="0" applyNumberFormat="1" applyFont="1" applyBorder="1" applyProtection="1"/>
    <xf numFmtId="49" fontId="51" fillId="0" borderId="10" xfId="0" applyNumberFormat="1" applyFont="1" applyBorder="1" applyAlignment="1" applyProtection="1">
      <alignment horizontal="center" vertical="top"/>
    </xf>
    <xf numFmtId="0" fontId="51" fillId="0" borderId="10" xfId="0" applyFont="1" applyBorder="1" applyAlignment="1" applyProtection="1">
      <alignment horizontal="left" vertical="top" wrapText="1"/>
    </xf>
    <xf numFmtId="0" fontId="51" fillId="0" borderId="10" xfId="0" applyFont="1" applyBorder="1" applyAlignment="1" applyProtection="1">
      <alignment horizontal="center" vertical="top"/>
    </xf>
    <xf numFmtId="167" fontId="2" fillId="0" borderId="10" xfId="0" applyNumberFormat="1" applyFont="1" applyBorder="1" applyAlignment="1" applyProtection="1">
      <alignment horizontal="center" vertical="top"/>
    </xf>
    <xf numFmtId="167" fontId="2" fillId="0" borderId="41" xfId="0" applyNumberFormat="1" applyFont="1" applyBorder="1" applyAlignment="1" applyProtection="1">
      <alignment horizontal="center" vertical="top"/>
    </xf>
    <xf numFmtId="49" fontId="51" fillId="0" borderId="0" xfId="0" applyNumberFormat="1" applyFont="1" applyAlignment="1" applyProtection="1">
      <alignment horizontal="center" vertical="top"/>
    </xf>
    <xf numFmtId="0" fontId="50" fillId="0" borderId="0" xfId="0" applyFont="1" applyAlignment="1" applyProtection="1">
      <alignment horizontal="right"/>
    </xf>
    <xf numFmtId="2" fontId="50" fillId="0" borderId="0" xfId="0" applyNumberFormat="1" applyFont="1" applyAlignment="1" applyProtection="1">
      <alignment horizontal="right" vertical="top"/>
    </xf>
    <xf numFmtId="167" fontId="6" fillId="0" borderId="42" xfId="0" applyNumberFormat="1" applyFont="1" applyBorder="1" applyAlignment="1" applyProtection="1">
      <alignment horizontal="center" vertical="top"/>
    </xf>
    <xf numFmtId="0" fontId="0" fillId="0" borderId="0" xfId="0" applyAlignment="1" applyProtection="1">
      <alignment horizontal="center"/>
    </xf>
    <xf numFmtId="0" fontId="0" fillId="0" borderId="0" xfId="0" applyAlignment="1" applyProtection="1">
      <alignment horizontal="center" vertical="top"/>
    </xf>
    <xf numFmtId="39" fontId="51" fillId="0" borderId="10" xfId="0" applyNumberFormat="1" applyFont="1" applyBorder="1" applyAlignment="1" applyProtection="1">
      <alignment horizontal="right"/>
    </xf>
    <xf numFmtId="39" fontId="51" fillId="0" borderId="41" xfId="0" applyNumberFormat="1" applyFont="1" applyBorder="1" applyAlignment="1" applyProtection="1">
      <alignment horizontal="right"/>
    </xf>
    <xf numFmtId="39" fontId="50" fillId="0" borderId="41" xfId="0" applyNumberFormat="1" applyFont="1" applyBorder="1" applyAlignment="1" applyProtection="1">
      <alignment horizontal="right"/>
    </xf>
    <xf numFmtId="39" fontId="50" fillId="0" borderId="10" xfId="0" applyNumberFormat="1" applyFont="1" applyBorder="1" applyAlignment="1" applyProtection="1">
      <alignment horizontal="right"/>
    </xf>
    <xf numFmtId="0" fontId="51" fillId="0" borderId="27" xfId="0" applyFont="1" applyBorder="1" applyAlignment="1" applyProtection="1">
      <alignment horizontal="center" vertical="top"/>
    </xf>
    <xf numFmtId="4" fontId="51" fillId="0" borderId="27" xfId="0" applyNumberFormat="1" applyFont="1" applyBorder="1" applyProtection="1"/>
    <xf numFmtId="171" fontId="51" fillId="0" borderId="36" xfId="0" applyNumberFormat="1" applyFont="1" applyBorder="1" applyProtection="1"/>
    <xf numFmtId="1" fontId="50" fillId="0" borderId="0" xfId="0" applyNumberFormat="1" applyFont="1" applyAlignment="1" applyProtection="1">
      <alignment horizontal="center" vertical="top"/>
    </xf>
    <xf numFmtId="0" fontId="50" fillId="0" borderId="0" xfId="0" applyFont="1" applyAlignment="1" applyProtection="1">
      <alignment horizontal="left"/>
    </xf>
    <xf numFmtId="0" fontId="54" fillId="0" borderId="0" xfId="0" applyFont="1" applyAlignment="1" applyProtection="1">
      <alignment horizontal="center" vertical="top"/>
    </xf>
    <xf numFmtId="165" fontId="54" fillId="0" borderId="0" xfId="0" applyNumberFormat="1" applyFont="1" applyAlignment="1" applyProtection="1">
      <alignment horizontal="center" vertical="top"/>
    </xf>
    <xf numFmtId="39" fontId="54" fillId="0" borderId="0" xfId="0" applyNumberFormat="1" applyFont="1" applyAlignment="1" applyProtection="1">
      <alignment horizontal="right" vertical="center"/>
    </xf>
    <xf numFmtId="0" fontId="6" fillId="5" borderId="43" xfId="0" applyFont="1" applyFill="1" applyBorder="1" applyAlignment="1" applyProtection="1">
      <alignment horizontal="center"/>
    </xf>
    <xf numFmtId="0" fontId="6" fillId="5" borderId="2" xfId="0" applyFont="1" applyFill="1" applyBorder="1" applyAlignment="1" applyProtection="1">
      <alignment horizontal="center"/>
    </xf>
    <xf numFmtId="0" fontId="6" fillId="5" borderId="5" xfId="0" applyFont="1" applyFill="1" applyBorder="1" applyAlignment="1" applyProtection="1">
      <alignment horizontal="center"/>
    </xf>
    <xf numFmtId="0" fontId="6" fillId="5" borderId="44" xfId="0" applyFont="1" applyFill="1" applyBorder="1" applyAlignment="1" applyProtection="1">
      <alignment horizontal="center"/>
    </xf>
    <xf numFmtId="0" fontId="7" fillId="0" borderId="0" xfId="0" applyFont="1" applyProtection="1"/>
    <xf numFmtId="0" fontId="43" fillId="0" borderId="0" xfId="0" applyFont="1" applyProtection="1"/>
    <xf numFmtId="0" fontId="44" fillId="0" borderId="0" xfId="0" applyFont="1" applyProtection="1"/>
    <xf numFmtId="0" fontId="12" fillId="0" borderId="0" xfId="0" applyFont="1" applyProtection="1"/>
    <xf numFmtId="170" fontId="2" fillId="0" borderId="18" xfId="1" applyNumberFormat="1" applyBorder="1" applyProtection="1"/>
    <xf numFmtId="0" fontId="45" fillId="0" borderId="0" xfId="0" applyFont="1" applyProtection="1"/>
    <xf numFmtId="0" fontId="2" fillId="0" borderId="17" xfId="1" applyBorder="1" applyProtection="1"/>
    <xf numFmtId="4" fontId="2" fillId="0" borderId="18" xfId="0" applyNumberFormat="1" applyFont="1" applyBorder="1" applyProtection="1"/>
    <xf numFmtId="0" fontId="46" fillId="0" borderId="0" xfId="0" applyFont="1" applyProtection="1"/>
    <xf numFmtId="166" fontId="2" fillId="0" borderId="17" xfId="0" applyNumberFormat="1" applyFont="1" applyBorder="1" applyAlignment="1" applyProtection="1">
      <alignment horizontal="right"/>
    </xf>
    <xf numFmtId="0" fontId="50" fillId="0" borderId="10" xfId="0" applyFont="1" applyBorder="1" applyAlignment="1" applyProtection="1">
      <alignment horizontal="center" vertical="top"/>
    </xf>
    <xf numFmtId="0" fontId="50" fillId="0" borderId="10" xfId="0" applyFont="1" applyBorder="1" applyAlignment="1" applyProtection="1">
      <alignment horizontal="left"/>
    </xf>
    <xf numFmtId="0" fontId="50" fillId="0" borderId="12" xfId="0" applyFont="1" applyBorder="1" applyAlignment="1" applyProtection="1">
      <alignment horizontal="center"/>
    </xf>
    <xf numFmtId="171" fontId="51" fillId="0" borderId="13" xfId="0" applyNumberFormat="1" applyFont="1" applyBorder="1" applyProtection="1"/>
    <xf numFmtId="39" fontId="51" fillId="0" borderId="36" xfId="0" applyNumberFormat="1" applyFont="1" applyBorder="1" applyProtection="1"/>
    <xf numFmtId="39" fontId="51" fillId="0" borderId="0" xfId="0" applyNumberFormat="1" applyFont="1" applyProtection="1"/>
    <xf numFmtId="16" fontId="50" fillId="0" borderId="0" xfId="0" applyNumberFormat="1" applyFont="1" applyAlignment="1" applyProtection="1">
      <alignment horizontal="center" vertical="top"/>
    </xf>
    <xf numFmtId="0" fontId="51" fillId="0" borderId="0" xfId="0" applyFont="1" applyAlignment="1" applyProtection="1">
      <alignment horizontal="center"/>
    </xf>
    <xf numFmtId="0" fontId="6" fillId="5" borderId="14" xfId="0" applyFont="1" applyFill="1" applyBorder="1" applyAlignment="1" applyProtection="1">
      <alignment horizontal="center"/>
    </xf>
    <xf numFmtId="0" fontId="6" fillId="5" borderId="16" xfId="0" applyFont="1" applyFill="1" applyBorder="1" applyAlignment="1" applyProtection="1">
      <alignment horizontal="center"/>
    </xf>
    <xf numFmtId="2" fontId="51" fillId="0" borderId="10" xfId="0" applyNumberFormat="1" applyFont="1" applyBorder="1" applyAlignment="1" applyProtection="1">
      <alignment horizontal="center" vertical="top"/>
    </xf>
    <xf numFmtId="4" fontId="51" fillId="0" borderId="36" xfId="0" applyNumberFormat="1" applyFont="1" applyBorder="1" applyProtection="1"/>
    <xf numFmtId="0" fontId="51" fillId="0" borderId="10" xfId="0" applyFont="1" applyBorder="1" applyAlignment="1" applyProtection="1">
      <alignment wrapText="1"/>
    </xf>
    <xf numFmtId="0" fontId="2" fillId="0" borderId="10" xfId="0" applyFont="1" applyBorder="1" applyAlignment="1" applyProtection="1">
      <alignment horizontal="left" vertical="top" wrapText="1"/>
    </xf>
    <xf numFmtId="4" fontId="50" fillId="0" borderId="42" xfId="0" applyNumberFormat="1" applyFont="1" applyBorder="1" applyAlignment="1" applyProtection="1">
      <alignment horizontal="center"/>
    </xf>
    <xf numFmtId="0" fontId="50" fillId="0" borderId="18" xfId="0" applyFont="1" applyBorder="1" applyAlignment="1" applyProtection="1">
      <alignment horizontal="center" vertical="top"/>
    </xf>
    <xf numFmtId="0" fontId="56" fillId="0" borderId="0" xfId="0" applyFont="1" applyAlignment="1" applyProtection="1">
      <alignment vertical="top" wrapText="1"/>
    </xf>
    <xf numFmtId="0" fontId="51" fillId="0" borderId="10" xfId="0" quotePrefix="1" applyFont="1" applyBorder="1" applyAlignment="1" applyProtection="1">
      <alignment horizontal="left" vertical="top" wrapText="1"/>
    </xf>
    <xf numFmtId="167" fontId="6" fillId="0" borderId="0" xfId="0" applyNumberFormat="1" applyFont="1" applyProtection="1"/>
    <xf numFmtId="167" fontId="2" fillId="0" borderId="0" xfId="0" applyNumberFormat="1" applyFont="1" applyProtection="1"/>
    <xf numFmtId="0" fontId="59" fillId="0" borderId="0" xfId="0" applyFont="1" applyAlignment="1" applyProtection="1">
      <alignment horizontal="left"/>
    </xf>
    <xf numFmtId="0" fontId="6" fillId="2" borderId="2" xfId="0" applyFont="1" applyFill="1" applyBorder="1" applyAlignment="1" applyProtection="1">
      <alignment horizontal="center"/>
    </xf>
    <xf numFmtId="0" fontId="6" fillId="2" borderId="3" xfId="0" applyFont="1" applyFill="1" applyBorder="1" applyAlignment="1" applyProtection="1">
      <alignment horizontal="center"/>
    </xf>
    <xf numFmtId="0" fontId="7" fillId="0" borderId="7" xfId="0" applyFont="1" applyBorder="1" applyAlignment="1" applyProtection="1">
      <alignment wrapText="1"/>
    </xf>
    <xf numFmtId="167" fontId="6" fillId="0" borderId="8" xfId="0" applyNumberFormat="1" applyFont="1" applyBorder="1" applyAlignment="1" applyProtection="1">
      <alignment horizontal="center"/>
    </xf>
    <xf numFmtId="0" fontId="7" fillId="0" borderId="11" xfId="0" applyFont="1" applyBorder="1" applyAlignment="1" applyProtection="1">
      <alignment wrapText="1"/>
    </xf>
    <xf numFmtId="167" fontId="2" fillId="0" borderId="12" xfId="0" applyNumberFormat="1" applyFont="1" applyBorder="1" applyProtection="1"/>
    <xf numFmtId="167" fontId="6" fillId="7" borderId="12" xfId="0" applyNumberFormat="1" applyFont="1" applyFill="1" applyBorder="1" applyAlignment="1" applyProtection="1">
      <alignment horizontal="right"/>
    </xf>
    <xf numFmtId="167" fontId="42" fillId="0" borderId="0" xfId="0" applyNumberFormat="1" applyFont="1" applyAlignment="1" applyProtection="1">
      <alignment horizontal="left" vertical="top"/>
    </xf>
    <xf numFmtId="0" fontId="2" fillId="0" borderId="0" xfId="0" applyFont="1" applyAlignment="1" applyProtection="1">
      <alignment horizontal="left" vertical="top"/>
    </xf>
    <xf numFmtId="167" fontId="2" fillId="0" borderId="1" xfId="0" applyNumberFormat="1" applyFont="1" applyBorder="1" applyProtection="1"/>
    <xf numFmtId="0" fontId="6" fillId="2" borderId="10" xfId="0" applyFont="1" applyFill="1" applyBorder="1" applyAlignment="1" applyProtection="1">
      <alignment horizontal="center"/>
    </xf>
    <xf numFmtId="0" fontId="6" fillId="2" borderId="13" xfId="0" applyFont="1" applyFill="1" applyBorder="1" applyAlignment="1" applyProtection="1">
      <alignment horizontal="center"/>
    </xf>
    <xf numFmtId="167" fontId="6" fillId="2" borderId="10" xfId="0" applyNumberFormat="1" applyFont="1" applyFill="1" applyBorder="1" applyAlignment="1" applyProtection="1">
      <alignment horizontal="center"/>
    </xf>
    <xf numFmtId="166" fontId="6" fillId="2" borderId="10" xfId="0" applyNumberFormat="1" applyFont="1" applyFill="1" applyBorder="1" applyAlignment="1" applyProtection="1">
      <alignment horizontal="center"/>
    </xf>
    <xf numFmtId="16" fontId="6" fillId="8" borderId="12" xfId="0" quotePrefix="1" applyNumberFormat="1" applyFont="1" applyFill="1" applyBorder="1" applyAlignment="1" applyProtection="1">
      <alignment horizontal="left" vertical="top"/>
    </xf>
    <xf numFmtId="0" fontId="6" fillId="8" borderId="11" xfId="0" applyFont="1" applyFill="1" applyBorder="1" applyAlignment="1" applyProtection="1">
      <alignment horizontal="left" wrapText="1"/>
    </xf>
    <xf numFmtId="0" fontId="8" fillId="8" borderId="11" xfId="0" applyFont="1" applyFill="1" applyBorder="1" applyProtection="1"/>
    <xf numFmtId="165" fontId="8" fillId="8" borderId="11" xfId="0" applyNumberFormat="1" applyFont="1" applyFill="1" applyBorder="1" applyProtection="1"/>
    <xf numFmtId="167" fontId="8" fillId="8" borderId="11" xfId="0" applyNumberFormat="1" applyFont="1" applyFill="1" applyBorder="1" applyProtection="1"/>
    <xf numFmtId="166" fontId="8" fillId="8" borderId="13" xfId="0" applyNumberFormat="1" applyFont="1" applyFill="1" applyBorder="1" applyAlignment="1" applyProtection="1">
      <alignment horizontal="right"/>
    </xf>
    <xf numFmtId="166" fontId="2" fillId="0" borderId="17" xfId="0" applyNumberFormat="1" applyFont="1" applyBorder="1" applyProtection="1"/>
    <xf numFmtId="49" fontId="2" fillId="0" borderId="17" xfId="0" applyNumberFormat="1" applyFont="1" applyBorder="1" applyAlignment="1" applyProtection="1">
      <alignment horizontal="left"/>
    </xf>
    <xf numFmtId="170" fontId="2" fillId="0" borderId="17" xfId="0" applyNumberFormat="1" applyFont="1" applyBorder="1" applyProtection="1"/>
    <xf numFmtId="166" fontId="2" fillId="5" borderId="17" xfId="0" applyNumberFormat="1" applyFont="1" applyFill="1" applyBorder="1" applyProtection="1"/>
    <xf numFmtId="0" fontId="57" fillId="0" borderId="17" xfId="0" applyFont="1" applyBorder="1" applyAlignment="1" applyProtection="1">
      <alignment horizontal="left" vertical="top" wrapText="1"/>
    </xf>
    <xf numFmtId="0" fontId="57" fillId="0" borderId="17" xfId="0" applyFont="1" applyBorder="1" applyAlignment="1" applyProtection="1">
      <alignment wrapText="1"/>
    </xf>
    <xf numFmtId="49" fontId="12" fillId="0" borderId="17" xfId="0" quotePrefix="1" applyNumberFormat="1" applyFont="1" applyBorder="1" applyAlignment="1" applyProtection="1">
      <alignment horizontal="left" vertical="top"/>
    </xf>
    <xf numFmtId="0" fontId="12" fillId="0" borderId="17" xfId="0" applyFont="1" applyBorder="1" applyAlignment="1" applyProtection="1">
      <alignment wrapText="1"/>
    </xf>
    <xf numFmtId="170" fontId="12" fillId="0" borderId="17" xfId="0" applyNumberFormat="1" applyFont="1" applyBorder="1" applyProtection="1"/>
    <xf numFmtId="166" fontId="12" fillId="0" borderId="17" xfId="0" applyNumberFormat="1" applyFont="1" applyBorder="1" applyProtection="1"/>
    <xf numFmtId="0" fontId="57" fillId="0" borderId="17" xfId="0" applyFont="1" applyBorder="1" applyAlignment="1" applyProtection="1">
      <alignment vertical="top" wrapText="1"/>
    </xf>
    <xf numFmtId="166" fontId="6" fillId="0" borderId="17" xfId="0" applyNumberFormat="1" applyFont="1" applyBorder="1" applyProtection="1"/>
    <xf numFmtId="0" fontId="2" fillId="0" borderId="17" xfId="2" applyBorder="1" applyAlignment="1" applyProtection="1">
      <alignment wrapText="1"/>
    </xf>
    <xf numFmtId="166" fontId="2" fillId="0" borderId="17" xfId="1" applyNumberFormat="1" applyBorder="1" applyProtection="1"/>
    <xf numFmtId="0" fontId="2" fillId="0" borderId="17" xfId="1" applyBorder="1" applyAlignment="1" applyProtection="1">
      <alignment horizontal="left" vertical="top"/>
    </xf>
    <xf numFmtId="0" fontId="12" fillId="0" borderId="17" xfId="0" applyFont="1" applyBorder="1" applyAlignment="1" applyProtection="1">
      <alignment horizontal="left" vertical="top" wrapText="1"/>
    </xf>
    <xf numFmtId="0" fontId="2" fillId="5" borderId="8" xfId="0" applyFont="1" applyFill="1" applyBorder="1" applyProtection="1"/>
    <xf numFmtId="170" fontId="2" fillId="5" borderId="17" xfId="0" applyNumberFormat="1" applyFont="1" applyFill="1" applyBorder="1" applyProtection="1"/>
    <xf numFmtId="16" fontId="6" fillId="8" borderId="24" xfId="0" applyNumberFormat="1" applyFont="1" applyFill="1" applyBorder="1" applyAlignment="1" applyProtection="1">
      <alignment horizontal="left" vertical="top"/>
    </xf>
    <xf numFmtId="0" fontId="6" fillId="8" borderId="25" xfId="0" applyFont="1" applyFill="1" applyBorder="1" applyAlignment="1" applyProtection="1">
      <alignment horizontal="left" wrapText="1"/>
    </xf>
    <xf numFmtId="0" fontId="8" fillId="8" borderId="25" xfId="0" applyFont="1" applyFill="1" applyBorder="1" applyProtection="1"/>
    <xf numFmtId="165" fontId="8" fillId="8" borderId="25" xfId="0" applyNumberFormat="1" applyFont="1" applyFill="1" applyBorder="1" applyProtection="1"/>
    <xf numFmtId="166" fontId="6" fillId="8" borderId="23" xfId="0" applyNumberFormat="1" applyFont="1" applyFill="1" applyBorder="1" applyProtection="1"/>
    <xf numFmtId="16" fontId="6" fillId="4" borderId="12" xfId="0" quotePrefix="1" applyNumberFormat="1" applyFont="1" applyFill="1" applyBorder="1" applyAlignment="1" applyProtection="1">
      <alignment horizontal="left" vertical="top"/>
    </xf>
    <xf numFmtId="0" fontId="6" fillId="4" borderId="11" xfId="0" applyFont="1" applyFill="1" applyBorder="1" applyAlignment="1" applyProtection="1">
      <alignment horizontal="left" vertical="top" wrapText="1"/>
    </xf>
    <xf numFmtId="0" fontId="8" fillId="4" borderId="11" xfId="0" applyFont="1" applyFill="1" applyBorder="1" applyAlignment="1" applyProtection="1">
      <alignment vertical="top"/>
    </xf>
    <xf numFmtId="165" fontId="8" fillId="4" borderId="11" xfId="0" applyNumberFormat="1" applyFont="1" applyFill="1" applyBorder="1" applyAlignment="1" applyProtection="1">
      <alignment vertical="top"/>
    </xf>
    <xf numFmtId="166" fontId="8" fillId="4" borderId="13" xfId="0" applyNumberFormat="1" applyFont="1" applyFill="1" applyBorder="1" applyAlignment="1" applyProtection="1">
      <alignment horizontal="right" vertical="top"/>
    </xf>
    <xf numFmtId="0" fontId="8" fillId="0" borderId="0" xfId="0" applyFont="1" applyAlignment="1" applyProtection="1">
      <alignment vertical="top"/>
    </xf>
    <xf numFmtId="0" fontId="12" fillId="0" borderId="17" xfId="0" applyFont="1" applyBorder="1" applyAlignment="1" applyProtection="1">
      <alignment horizontal="left"/>
    </xf>
    <xf numFmtId="0" fontId="12" fillId="0" borderId="8" xfId="0" applyFont="1" applyBorder="1" applyProtection="1"/>
    <xf numFmtId="49" fontId="12" fillId="0" borderId="17" xfId="0" applyNumberFormat="1" applyFont="1" applyBorder="1" applyAlignment="1" applyProtection="1">
      <alignment horizontal="left" vertical="top"/>
    </xf>
    <xf numFmtId="0" fontId="12" fillId="0" borderId="17" xfId="0" applyFont="1" applyBorder="1" applyProtection="1"/>
    <xf numFmtId="0" fontId="43" fillId="6" borderId="0" xfId="0" applyFont="1" applyFill="1" applyProtection="1"/>
    <xf numFmtId="166" fontId="12" fillId="0" borderId="17" xfId="1" applyNumberFormat="1" applyFont="1" applyBorder="1" applyProtection="1"/>
    <xf numFmtId="16" fontId="6" fillId="6" borderId="12" xfId="0" quotePrefix="1" applyNumberFormat="1" applyFont="1" applyFill="1" applyBorder="1" applyAlignment="1" applyProtection="1">
      <alignment horizontal="left" vertical="top"/>
    </xf>
    <xf numFmtId="0" fontId="6" fillId="6" borderId="11" xfId="0" applyFont="1" applyFill="1" applyBorder="1" applyAlignment="1" applyProtection="1">
      <alignment horizontal="left" vertical="top" wrapText="1"/>
    </xf>
    <xf numFmtId="0" fontId="8" fillId="6" borderId="11" xfId="0" applyFont="1" applyFill="1" applyBorder="1" applyAlignment="1" applyProtection="1">
      <alignment vertical="top"/>
    </xf>
    <xf numFmtId="165" fontId="8" fillId="6" borderId="11" xfId="0" applyNumberFormat="1" applyFont="1" applyFill="1" applyBorder="1" applyAlignment="1" applyProtection="1">
      <alignment vertical="top"/>
    </xf>
    <xf numFmtId="166" fontId="8" fillId="6" borderId="13" xfId="0" applyNumberFormat="1" applyFont="1" applyFill="1" applyBorder="1" applyAlignment="1" applyProtection="1">
      <alignment horizontal="right" vertical="top"/>
    </xf>
    <xf numFmtId="0" fontId="46" fillId="0" borderId="0" xfId="0" applyFont="1" applyAlignment="1" applyProtection="1">
      <alignment vertical="top"/>
    </xf>
    <xf numFmtId="16" fontId="6" fillId="9" borderId="12" xfId="0" quotePrefix="1" applyNumberFormat="1" applyFont="1" applyFill="1" applyBorder="1" applyAlignment="1" applyProtection="1">
      <alignment horizontal="left" vertical="top"/>
    </xf>
    <xf numFmtId="0" fontId="6" fillId="9" borderId="11" xfId="0" applyFont="1" applyFill="1" applyBorder="1" applyAlignment="1" applyProtection="1">
      <alignment horizontal="left" vertical="top" wrapText="1"/>
    </xf>
    <xf numFmtId="0" fontId="8" fillId="9" borderId="11" xfId="0" applyFont="1" applyFill="1" applyBorder="1" applyAlignment="1" applyProtection="1">
      <alignment vertical="top"/>
    </xf>
    <xf numFmtId="165" fontId="8" fillId="9" borderId="11" xfId="0" applyNumberFormat="1" applyFont="1" applyFill="1" applyBorder="1" applyAlignment="1" applyProtection="1">
      <alignment vertical="top"/>
    </xf>
    <xf numFmtId="166" fontId="8" fillId="9" borderId="13" xfId="0" applyNumberFormat="1" applyFont="1" applyFill="1" applyBorder="1" applyAlignment="1" applyProtection="1">
      <alignment horizontal="right" vertical="top"/>
    </xf>
    <xf numFmtId="0" fontId="12" fillId="0" borderId="17" xfId="1" applyFont="1" applyBorder="1" applyAlignment="1" applyProtection="1">
      <alignment horizontal="left" vertical="top"/>
    </xf>
    <xf numFmtId="0" fontId="12" fillId="0" borderId="17" xfId="2" applyFont="1" applyBorder="1" applyAlignment="1" applyProtection="1">
      <alignment wrapText="1"/>
    </xf>
    <xf numFmtId="166" fontId="13" fillId="0" borderId="17" xfId="0" applyNumberFormat="1" applyFont="1" applyBorder="1" applyProtection="1"/>
    <xf numFmtId="16" fontId="6" fillId="10" borderId="12" xfId="0" quotePrefix="1" applyNumberFormat="1" applyFont="1" applyFill="1" applyBorder="1" applyAlignment="1" applyProtection="1">
      <alignment horizontal="left" vertical="top"/>
    </xf>
    <xf numFmtId="0" fontId="6" fillId="10" borderId="11" xfId="0" applyFont="1" applyFill="1" applyBorder="1" applyAlignment="1" applyProtection="1">
      <alignment horizontal="left" vertical="top" wrapText="1"/>
    </xf>
    <xf numFmtId="0" fontId="8" fillId="10" borderId="11" xfId="0" applyFont="1" applyFill="1" applyBorder="1" applyAlignment="1" applyProtection="1">
      <alignment vertical="top"/>
    </xf>
    <xf numFmtId="165" fontId="8" fillId="10" borderId="11" xfId="0" applyNumberFormat="1" applyFont="1" applyFill="1" applyBorder="1" applyAlignment="1" applyProtection="1">
      <alignment vertical="top"/>
    </xf>
    <xf numFmtId="166" fontId="8" fillId="10" borderId="13" xfId="0" applyNumberFormat="1" applyFont="1" applyFill="1" applyBorder="1" applyAlignment="1" applyProtection="1">
      <alignment horizontal="right" vertical="top"/>
    </xf>
    <xf numFmtId="16" fontId="6" fillId="11" borderId="12" xfId="0" quotePrefix="1" applyNumberFormat="1" applyFont="1" applyFill="1" applyBorder="1" applyAlignment="1" applyProtection="1">
      <alignment horizontal="left" vertical="top"/>
    </xf>
    <xf numFmtId="0" fontId="6" fillId="11" borderId="11" xfId="0" applyFont="1" applyFill="1" applyBorder="1" applyAlignment="1" applyProtection="1">
      <alignment horizontal="left" vertical="top" wrapText="1"/>
    </xf>
    <xf numFmtId="0" fontId="8" fillId="11" borderId="11" xfId="0" applyFont="1" applyFill="1" applyBorder="1" applyAlignment="1" applyProtection="1">
      <alignment vertical="top"/>
    </xf>
    <xf numFmtId="165" fontId="8" fillId="11" borderId="11" xfId="0" applyNumberFormat="1" applyFont="1" applyFill="1" applyBorder="1" applyAlignment="1" applyProtection="1">
      <alignment vertical="top"/>
    </xf>
    <xf numFmtId="166" fontId="8" fillId="11" borderId="13" xfId="0" applyNumberFormat="1" applyFont="1" applyFill="1" applyBorder="1" applyAlignment="1" applyProtection="1">
      <alignment horizontal="right" vertical="top"/>
    </xf>
    <xf numFmtId="0" fontId="2" fillId="2" borderId="17" xfId="0" applyFont="1" applyFill="1" applyBorder="1" applyAlignment="1" applyProtection="1">
      <alignment horizontal="left" vertical="top"/>
    </xf>
    <xf numFmtId="0" fontId="6" fillId="2" borderId="17" xfId="0" applyFont="1" applyFill="1" applyBorder="1" applyAlignment="1" applyProtection="1">
      <alignment horizontal="left"/>
    </xf>
    <xf numFmtId="0" fontId="2" fillId="2" borderId="8" xfId="0" applyFont="1" applyFill="1" applyBorder="1" applyProtection="1"/>
    <xf numFmtId="170" fontId="2" fillId="2" borderId="17" xfId="0" applyNumberFormat="1" applyFont="1" applyFill="1" applyBorder="1" applyProtection="1"/>
    <xf numFmtId="166" fontId="2" fillId="2" borderId="17" xfId="0" applyNumberFormat="1" applyFont="1" applyFill="1" applyBorder="1" applyProtection="1"/>
    <xf numFmtId="167" fontId="12" fillId="0" borderId="17" xfId="0" applyNumberFormat="1" applyFont="1" applyBorder="1" applyProtection="1">
      <protection locked="0"/>
    </xf>
    <xf numFmtId="167" fontId="2" fillId="0" borderId="18" xfId="2" applyNumberFormat="1" applyBorder="1" applyProtection="1">
      <protection locked="0"/>
    </xf>
    <xf numFmtId="167" fontId="12" fillId="0" borderId="18" xfId="2" applyNumberFormat="1" applyFont="1" applyBorder="1" applyProtection="1">
      <protection locked="0"/>
    </xf>
    <xf numFmtId="167" fontId="2" fillId="2" borderId="17" xfId="0" applyNumberFormat="1" applyFont="1" applyFill="1" applyBorder="1" applyProtection="1">
      <protection locked="0"/>
    </xf>
    <xf numFmtId="171" fontId="51" fillId="6" borderId="0" xfId="0" applyNumberFormat="1" applyFont="1" applyFill="1" applyProtection="1"/>
    <xf numFmtId="0" fontId="22" fillId="6" borderId="0" xfId="0" applyFont="1" applyFill="1" applyProtection="1"/>
    <xf numFmtId="0" fontId="0" fillId="6" borderId="0" xfId="0" applyFill="1" applyProtection="1"/>
    <xf numFmtId="0" fontId="2" fillId="0" borderId="17" xfId="0" quotePrefix="1" applyFont="1" applyFill="1" applyBorder="1" applyAlignment="1" applyProtection="1">
      <alignment horizontal="left" vertical="top"/>
    </xf>
    <xf numFmtId="10" fontId="2" fillId="0" borderId="18" xfId="0" applyNumberFormat="1" applyFont="1" applyFill="1" applyBorder="1" applyProtection="1"/>
    <xf numFmtId="0" fontId="2" fillId="0" borderId="14" xfId="0" quotePrefix="1" applyFont="1" applyFill="1" applyBorder="1" applyAlignment="1" applyProtection="1">
      <alignment horizontal="left" vertical="top"/>
    </xf>
    <xf numFmtId="0" fontId="2" fillId="0" borderId="14" xfId="0" applyFont="1" applyFill="1" applyBorder="1" applyAlignment="1" applyProtection="1">
      <alignment horizontal="left" vertical="top" wrapText="1"/>
    </xf>
    <xf numFmtId="0" fontId="2" fillId="0" borderId="14" xfId="0" applyFont="1" applyFill="1" applyBorder="1" applyProtection="1"/>
    <xf numFmtId="10" fontId="2" fillId="0" borderId="16" xfId="0" applyNumberFormat="1" applyFont="1" applyFill="1" applyBorder="1" applyProtection="1"/>
    <xf numFmtId="167" fontId="6" fillId="0" borderId="14" xfId="0" applyNumberFormat="1" applyFont="1" applyFill="1" applyBorder="1" applyProtection="1">
      <protection locked="0"/>
    </xf>
    <xf numFmtId="167" fontId="2" fillId="0" borderId="14" xfId="0" applyNumberFormat="1" applyFont="1" applyFill="1" applyBorder="1" applyProtection="1"/>
    <xf numFmtId="2" fontId="29" fillId="0" borderId="0" xfId="4" applyNumberFormat="1" applyFont="1" applyFill="1" applyAlignment="1" applyProtection="1">
      <alignment horizontal="left" vertical="top"/>
    </xf>
    <xf numFmtId="49" fontId="24" fillId="0" borderId="0" xfId="4" applyNumberFormat="1" applyFont="1" applyFill="1" applyAlignment="1" applyProtection="1">
      <alignment horizontal="center" vertical="top" wrapText="1"/>
    </xf>
    <xf numFmtId="49" fontId="24" fillId="0" borderId="0" xfId="4" applyNumberFormat="1" applyFont="1" applyFill="1" applyAlignment="1" applyProtection="1">
      <alignment horizontal="left" vertical="top" wrapText="1"/>
    </xf>
    <xf numFmtId="9" fontId="24" fillId="0" borderId="0" xfId="7" applyFont="1" applyFill="1" applyAlignment="1" applyProtection="1">
      <alignment horizontal="right" vertical="top"/>
    </xf>
    <xf numFmtId="4" fontId="24" fillId="0" borderId="0" xfId="4" applyNumberFormat="1" applyFont="1" applyFill="1" applyAlignment="1" applyProtection="1">
      <alignment horizontal="right" vertical="top"/>
      <protection locked="0"/>
    </xf>
    <xf numFmtId="4" fontId="24" fillId="0" borderId="0" xfId="4" applyNumberFormat="1" applyFont="1" applyFill="1" applyAlignment="1" applyProtection="1">
      <alignment vertical="top"/>
    </xf>
    <xf numFmtId="49" fontId="24" fillId="0" borderId="0" xfId="4" applyNumberFormat="1" applyFont="1" applyFill="1" applyAlignment="1" applyProtection="1">
      <alignment horizontal="center" vertical="top"/>
    </xf>
    <xf numFmtId="10" fontId="24" fillId="0" borderId="0" xfId="7" applyNumberFormat="1" applyFont="1" applyFill="1" applyAlignment="1" applyProtection="1">
      <alignment horizontal="right" vertical="top"/>
    </xf>
    <xf numFmtId="49" fontId="51" fillId="0" borderId="10" xfId="0" applyNumberFormat="1" applyFont="1" applyFill="1" applyBorder="1" applyAlignment="1" applyProtection="1">
      <alignment horizontal="center"/>
    </xf>
    <xf numFmtId="2" fontId="51" fillId="0" borderId="10" xfId="0" applyNumberFormat="1" applyFont="1" applyFill="1" applyBorder="1" applyAlignment="1" applyProtection="1">
      <alignment horizontal="center" wrapText="1"/>
    </xf>
    <xf numFmtId="39" fontId="51" fillId="0" borderId="41" xfId="0" applyNumberFormat="1" applyFont="1" applyFill="1" applyBorder="1" applyAlignment="1" applyProtection="1">
      <alignment horizontal="right"/>
    </xf>
    <xf numFmtId="168" fontId="51" fillId="0" borderId="0" xfId="9" applyFont="1" applyFill="1" applyProtection="1"/>
    <xf numFmtId="39" fontId="51" fillId="0" borderId="10" xfId="0" applyNumberFormat="1" applyFont="1" applyFill="1" applyBorder="1" applyAlignment="1" applyProtection="1">
      <alignment horizontal="right"/>
    </xf>
    <xf numFmtId="49" fontId="2" fillId="0" borderId="17" xfId="0" quotePrefix="1" applyNumberFormat="1" applyFont="1" applyFill="1" applyBorder="1" applyAlignment="1" applyProtection="1">
      <alignment horizontal="left" vertical="top"/>
    </xf>
    <xf numFmtId="167" fontId="2" fillId="0" borderId="17" xfId="0" applyNumberFormat="1" applyFont="1" applyFill="1" applyBorder="1" applyProtection="1">
      <protection locked="0"/>
    </xf>
    <xf numFmtId="166" fontId="2" fillId="0" borderId="17" xfId="0" applyNumberFormat="1" applyFont="1" applyFill="1" applyBorder="1" applyProtection="1"/>
    <xf numFmtId="0" fontId="6" fillId="0" borderId="0" xfId="0" applyFont="1" applyAlignment="1" applyProtection="1">
      <alignment horizontal="left"/>
    </xf>
    <xf numFmtId="0" fontId="6" fillId="0" borderId="17" xfId="0" applyFont="1" applyFill="1" applyBorder="1" applyAlignment="1" applyProtection="1">
      <alignment horizontal="left" wrapText="1"/>
    </xf>
    <xf numFmtId="0" fontId="1" fillId="0" borderId="0" xfId="0" applyFont="1" applyAlignment="1" applyProtection="1">
      <alignment horizontal="left"/>
    </xf>
    <xf numFmtId="0" fontId="5" fillId="0" borderId="0" xfId="0" applyFont="1" applyProtection="1"/>
    <xf numFmtId="0" fontId="4" fillId="0" borderId="0" xfId="0" applyFont="1" applyAlignment="1" applyProtection="1">
      <alignment vertical="top"/>
    </xf>
    <xf numFmtId="0" fontId="0" fillId="0" borderId="0" xfId="0" applyAlignment="1" applyProtection="1"/>
    <xf numFmtId="0" fontId="18" fillId="0" borderId="0" xfId="0" applyFont="1" applyAlignment="1" applyProtection="1">
      <alignment vertical="top" wrapText="1"/>
    </xf>
    <xf numFmtId="0" fontId="6" fillId="0" borderId="0" xfId="0" applyFont="1" applyAlignment="1" applyProtection="1">
      <alignment horizontal="left"/>
    </xf>
    <xf numFmtId="0" fontId="6" fillId="0" borderId="1" xfId="0" applyFont="1" applyBorder="1" applyAlignment="1" applyProtection="1">
      <alignment horizontal="center"/>
    </xf>
    <xf numFmtId="171" fontId="51" fillId="0" borderId="12" xfId="0" applyNumberFormat="1" applyFont="1" applyFill="1" applyBorder="1" applyAlignment="1" applyProtection="1">
      <alignment horizontal="left" wrapText="1"/>
    </xf>
    <xf numFmtId="0" fontId="0" fillId="0" borderId="11" xfId="0" applyFill="1" applyBorder="1" applyProtection="1"/>
    <xf numFmtId="171" fontId="50" fillId="0" borderId="12" xfId="0" applyNumberFormat="1" applyFont="1" applyBorder="1" applyAlignment="1" applyProtection="1">
      <alignment horizontal="left" wrapText="1"/>
    </xf>
    <xf numFmtId="171" fontId="51" fillId="0" borderId="12" xfId="0" applyNumberFormat="1" applyFont="1" applyBorder="1" applyAlignment="1" applyProtection="1">
      <alignment horizontal="left" wrapText="1"/>
    </xf>
    <xf numFmtId="0" fontId="51" fillId="0" borderId="0" xfId="0" applyFont="1" applyAlignment="1" applyProtection="1">
      <alignment horizontal="left" vertical="top" wrapText="1"/>
    </xf>
    <xf numFmtId="0" fontId="0" fillId="0" borderId="0" xfId="0" applyProtection="1"/>
    <xf numFmtId="0" fontId="0" fillId="0" borderId="11" xfId="0" applyBorder="1" applyProtection="1"/>
    <xf numFmtId="0" fontId="0" fillId="0" borderId="0" xfId="0" applyAlignment="1" applyProtection="1">
      <alignment vertical="top"/>
    </xf>
    <xf numFmtId="167" fontId="8" fillId="8" borderId="25" xfId="0" applyNumberFormat="1" applyFont="1" applyFill="1" applyBorder="1" applyProtection="1">
      <protection locked="0"/>
    </xf>
    <xf numFmtId="167" fontId="8" fillId="4" borderId="11" xfId="0" applyNumberFormat="1" applyFont="1" applyFill="1" applyBorder="1" applyAlignment="1" applyProtection="1">
      <alignment vertical="top"/>
      <protection locked="0"/>
    </xf>
    <xf numFmtId="167" fontId="8" fillId="6" borderId="11" xfId="0" applyNumberFormat="1" applyFont="1" applyFill="1" applyBorder="1" applyAlignment="1" applyProtection="1">
      <alignment vertical="top"/>
      <protection locked="0"/>
    </xf>
    <xf numFmtId="167" fontId="8" fillId="9" borderId="11" xfId="0" applyNumberFormat="1" applyFont="1" applyFill="1" applyBorder="1" applyAlignment="1" applyProtection="1">
      <alignment vertical="top"/>
      <protection locked="0"/>
    </xf>
    <xf numFmtId="167" fontId="8" fillId="10" borderId="11" xfId="0" applyNumberFormat="1" applyFont="1" applyFill="1" applyBorder="1" applyAlignment="1" applyProtection="1">
      <alignment vertical="top"/>
      <protection locked="0"/>
    </xf>
    <xf numFmtId="167" fontId="8" fillId="11" borderId="11" xfId="0" applyNumberFormat="1" applyFont="1" applyFill="1" applyBorder="1" applyAlignment="1" applyProtection="1">
      <alignment vertical="top"/>
      <protection locked="0"/>
    </xf>
    <xf numFmtId="4" fontId="51" fillId="0" borderId="27" xfId="0" applyNumberFormat="1" applyFont="1" applyBorder="1" applyProtection="1">
      <protection locked="0"/>
    </xf>
    <xf numFmtId="0" fontId="6" fillId="5" borderId="38" xfId="0" applyFont="1" applyFill="1" applyBorder="1" applyAlignment="1" applyProtection="1">
      <alignment horizontal="center"/>
      <protection locked="0"/>
    </xf>
    <xf numFmtId="2" fontId="50" fillId="0" borderId="0" xfId="0" applyNumberFormat="1" applyFont="1" applyAlignment="1" applyProtection="1">
      <alignment horizontal="right" vertical="top"/>
      <protection locked="0"/>
    </xf>
    <xf numFmtId="0" fontId="50" fillId="0" borderId="0" xfId="0" applyFont="1" applyAlignment="1" applyProtection="1">
      <alignment horizontal="center"/>
      <protection locked="0"/>
    </xf>
    <xf numFmtId="0" fontId="0" fillId="0" borderId="0" xfId="0" applyProtection="1">
      <protection locked="0"/>
    </xf>
    <xf numFmtId="39" fontId="54" fillId="0" borderId="0" xfId="0" applyNumberFormat="1" applyFont="1" applyAlignment="1" applyProtection="1">
      <alignment horizontal="right" vertical="center"/>
      <protection locked="0"/>
    </xf>
    <xf numFmtId="0" fontId="6" fillId="5" borderId="14" xfId="0" applyFont="1" applyFill="1" applyBorder="1" applyAlignment="1" applyProtection="1">
      <alignment horizontal="center"/>
      <protection locked="0"/>
    </xf>
    <xf numFmtId="0" fontId="6" fillId="5" borderId="10" xfId="0" applyFont="1" applyFill="1" applyBorder="1" applyAlignment="1" applyProtection="1">
      <alignment horizontal="center"/>
      <protection locked="0"/>
    </xf>
    <xf numFmtId="167" fontId="9" fillId="5" borderId="20" xfId="0" applyNumberFormat="1" applyFont="1" applyFill="1" applyBorder="1" applyProtection="1">
      <protection locked="0"/>
    </xf>
    <xf numFmtId="167" fontId="9" fillId="5" borderId="11" xfId="0" applyNumberFormat="1" applyFont="1" applyFill="1" applyBorder="1" applyProtection="1">
      <protection locked="0"/>
    </xf>
    <xf numFmtId="0" fontId="6" fillId="5" borderId="2" xfId="0" applyFont="1" applyFill="1" applyBorder="1" applyAlignment="1" applyProtection="1">
      <alignment horizontal="center"/>
      <protection locked="0"/>
    </xf>
    <xf numFmtId="4" fontId="24" fillId="0" borderId="26" xfId="4" applyNumberFormat="1" applyFont="1" applyBorder="1" applyAlignment="1" applyProtection="1">
      <alignment horizontal="right" vertical="top"/>
      <protection locked="0"/>
    </xf>
    <xf numFmtId="4" fontId="29" fillId="0" borderId="3" xfId="4" applyNumberFormat="1" applyFont="1" applyBorder="1" applyAlignment="1" applyProtection="1">
      <alignment horizontal="right" vertical="top"/>
      <protection locked="0"/>
    </xf>
    <xf numFmtId="4" fontId="29" fillId="0" borderId="27" xfId="4" applyNumberFormat="1" applyFont="1" applyBorder="1" applyAlignment="1" applyProtection="1">
      <alignment horizontal="right" vertical="top"/>
      <protection locked="0"/>
    </xf>
    <xf numFmtId="167" fontId="9" fillId="0" borderId="0" xfId="0" applyNumberFormat="1" applyFont="1" applyFill="1" applyBorder="1" applyProtection="1">
      <protection locked="0"/>
    </xf>
    <xf numFmtId="167" fontId="9" fillId="0" borderId="0" xfId="0" applyNumberFormat="1" applyFont="1" applyProtection="1">
      <protection locked="0"/>
    </xf>
    <xf numFmtId="167" fontId="9" fillId="5" borderId="25" xfId="0" applyNumberFormat="1" applyFont="1" applyFill="1" applyBorder="1" applyProtection="1">
      <protection locked="0"/>
    </xf>
    <xf numFmtId="0" fontId="6" fillId="0" borderId="17" xfId="0" applyFont="1" applyFill="1" applyBorder="1" applyAlignment="1" applyProtection="1">
      <alignment vertical="top" wrapText="1"/>
    </xf>
    <xf numFmtId="49" fontId="60" fillId="0" borderId="10" xfId="0" applyNumberFormat="1" applyFont="1" applyBorder="1" applyAlignment="1" applyProtection="1">
      <alignment horizontal="center" vertical="top"/>
    </xf>
    <xf numFmtId="0" fontId="60" fillId="0" borderId="10" xfId="0" applyFont="1" applyBorder="1" applyAlignment="1" applyProtection="1">
      <alignment horizontal="left" vertical="top" wrapText="1"/>
    </xf>
    <xf numFmtId="0" fontId="60" fillId="0" borderId="10" xfId="0" applyFont="1" applyBorder="1" applyAlignment="1" applyProtection="1">
      <alignment horizontal="center" vertical="top"/>
    </xf>
    <xf numFmtId="167" fontId="62" fillId="0" borderId="10" xfId="0" applyNumberFormat="1" applyFont="1" applyBorder="1" applyAlignment="1" applyProtection="1">
      <alignment horizontal="center" vertical="top"/>
    </xf>
    <xf numFmtId="0" fontId="62" fillId="0" borderId="17" xfId="0" quotePrefix="1" applyFont="1" applyBorder="1" applyAlignment="1" applyProtection="1">
      <alignment horizontal="left" vertical="top"/>
    </xf>
    <xf numFmtId="0" fontId="62" fillId="0" borderId="17" xfId="0" quotePrefix="1" applyFont="1" applyBorder="1" applyAlignment="1" applyProtection="1">
      <alignment horizontal="left" vertical="top" wrapText="1"/>
    </xf>
    <xf numFmtId="0" fontId="62" fillId="0" borderId="17" xfId="0" applyFont="1" applyBorder="1" applyProtection="1"/>
    <xf numFmtId="2" fontId="62" fillId="0" borderId="18" xfId="0" applyNumberFormat="1" applyFont="1" applyBorder="1" applyProtection="1"/>
    <xf numFmtId="167" fontId="62" fillId="0" borderId="17" xfId="0" applyNumberFormat="1" applyFont="1" applyBorder="1" applyProtection="1"/>
    <xf numFmtId="2" fontId="12" fillId="0" borderId="18" xfId="0" applyNumberFormat="1" applyFont="1" applyBorder="1" applyProtection="1"/>
    <xf numFmtId="167" fontId="61" fillId="0" borderId="17" xfId="0" applyNumberFormat="1" applyFont="1" applyBorder="1" applyProtection="1">
      <protection locked="0"/>
    </xf>
    <xf numFmtId="167" fontId="61" fillId="0" borderId="10" xfId="0" applyNumberFormat="1" applyFont="1" applyBorder="1" applyAlignment="1" applyProtection="1">
      <alignment horizontal="center" vertical="top"/>
      <protection locked="0"/>
    </xf>
    <xf numFmtId="0" fontId="3" fillId="0" borderId="0" xfId="0" applyFont="1" applyAlignment="1" applyProtection="1">
      <alignment horizontal="left"/>
    </xf>
    <xf numFmtId="0" fontId="1" fillId="0" borderId="0" xfId="0" applyFont="1" applyAlignment="1" applyProtection="1">
      <alignment horizontal="left"/>
    </xf>
    <xf numFmtId="0" fontId="1" fillId="0" borderId="0" xfId="0" applyFont="1" applyProtection="1"/>
    <xf numFmtId="0" fontId="4" fillId="0" borderId="0" xfId="0" applyFont="1" applyAlignment="1" applyProtection="1">
      <alignment horizontal="left" wrapText="1"/>
    </xf>
    <xf numFmtId="0" fontId="5" fillId="0" borderId="0" xfId="0" applyFont="1" applyAlignment="1" applyProtection="1">
      <alignment horizontal="left"/>
    </xf>
    <xf numFmtId="0" fontId="5" fillId="0" borderId="0" xfId="0" applyFont="1" applyProtection="1"/>
    <xf numFmtId="3" fontId="3" fillId="0" borderId="0" xfId="0" applyNumberFormat="1" applyFont="1" applyAlignment="1" applyProtection="1">
      <alignment vertical="top"/>
    </xf>
    <xf numFmtId="0" fontId="1" fillId="0" borderId="0" xfId="0" applyFont="1" applyAlignment="1" applyProtection="1">
      <alignment vertical="top"/>
    </xf>
    <xf numFmtId="0" fontId="7" fillId="0" borderId="12" xfId="0" applyFont="1" applyBorder="1" applyAlignment="1" applyProtection="1">
      <alignment horizontal="left"/>
    </xf>
    <xf numFmtId="0" fontId="7" fillId="0" borderId="11" xfId="0" applyFont="1" applyBorder="1" applyAlignment="1" applyProtection="1">
      <alignment horizontal="left"/>
    </xf>
    <xf numFmtId="0" fontId="7" fillId="0" borderId="13" xfId="0" applyFont="1" applyBorder="1" applyAlignment="1" applyProtection="1">
      <alignment horizontal="left"/>
    </xf>
    <xf numFmtId="0" fontId="0" fillId="0" borderId="13" xfId="0" applyFont="1" applyBorder="1" applyAlignment="1" applyProtection="1"/>
    <xf numFmtId="0" fontId="4" fillId="0" borderId="0" xfId="0" applyFont="1" applyAlignment="1" applyProtection="1">
      <alignment vertical="top"/>
    </xf>
    <xf numFmtId="0" fontId="5" fillId="0" borderId="0" xfId="0" applyFont="1" applyAlignment="1" applyProtection="1"/>
    <xf numFmtId="0" fontId="0" fillId="0" borderId="0" xfId="0" applyAlignment="1" applyProtection="1"/>
    <xf numFmtId="0" fontId="3" fillId="0" borderId="32" xfId="0" applyFont="1" applyBorder="1" applyAlignment="1" applyProtection="1">
      <alignment horizontal="left"/>
    </xf>
    <xf numFmtId="0" fontId="3" fillId="0" borderId="7" xfId="0" applyFont="1" applyBorder="1" applyAlignment="1" applyProtection="1">
      <alignment horizontal="left"/>
    </xf>
    <xf numFmtId="0" fontId="0" fillId="0" borderId="9" xfId="0" applyBorder="1" applyAlignment="1" applyProtection="1"/>
    <xf numFmtId="0" fontId="3" fillId="0" borderId="12" xfId="0" applyFont="1" applyBorder="1" applyAlignment="1" applyProtection="1">
      <alignment horizontal="left"/>
    </xf>
    <xf numFmtId="0" fontId="3" fillId="0" borderId="11" xfId="0" applyFont="1" applyBorder="1" applyAlignment="1" applyProtection="1">
      <alignment horizontal="left"/>
    </xf>
    <xf numFmtId="0" fontId="0" fillId="0" borderId="13" xfId="0" applyBorder="1" applyAlignment="1" applyProtection="1"/>
    <xf numFmtId="16" fontId="18" fillId="0" borderId="0" xfId="0" applyNumberFormat="1" applyFont="1" applyAlignment="1" applyProtection="1">
      <alignment horizontal="left" vertical="top"/>
    </xf>
    <xf numFmtId="0" fontId="47" fillId="0" borderId="0" xfId="0" applyFont="1" applyAlignment="1" applyProtection="1">
      <alignment horizontal="left"/>
    </xf>
    <xf numFmtId="0" fontId="3" fillId="0" borderId="31" xfId="0" applyFont="1" applyBorder="1" applyAlignment="1" applyProtection="1">
      <alignment horizontal="center"/>
    </xf>
    <xf numFmtId="0" fontId="0" fillId="0" borderId="29" xfId="0" applyFont="1" applyBorder="1" applyAlignment="1" applyProtection="1">
      <alignment horizontal="center"/>
    </xf>
    <xf numFmtId="0" fontId="18" fillId="0" borderId="0" xfId="0" applyFont="1" applyAlignment="1" applyProtection="1">
      <alignment vertical="top"/>
    </xf>
    <xf numFmtId="0" fontId="19" fillId="0" borderId="0" xfId="0" applyFont="1" applyAlignment="1" applyProtection="1"/>
    <xf numFmtId="0" fontId="20" fillId="0" borderId="0" xfId="0" applyFont="1" applyAlignment="1" applyProtection="1"/>
    <xf numFmtId="49" fontId="2" fillId="0" borderId="0" xfId="0" applyNumberFormat="1" applyFont="1" applyAlignment="1" applyProtection="1">
      <alignment horizontal="left" vertical="top" wrapText="1"/>
    </xf>
    <xf numFmtId="0" fontId="0" fillId="0" borderId="0" xfId="0" applyFont="1" applyAlignment="1" applyProtection="1">
      <alignment horizontal="left" vertical="top"/>
    </xf>
    <xf numFmtId="0" fontId="0" fillId="0" borderId="0" xfId="0" applyFont="1" applyAlignment="1" applyProtection="1">
      <alignment horizontal="left" vertical="top" wrapText="1"/>
    </xf>
    <xf numFmtId="0" fontId="6" fillId="0" borderId="4" xfId="0" applyFont="1" applyBorder="1" applyAlignment="1" applyProtection="1">
      <alignment horizontal="center"/>
    </xf>
    <xf numFmtId="0" fontId="2" fillId="0" borderId="5" xfId="0" applyFont="1" applyBorder="1" applyAlignment="1" applyProtection="1">
      <alignment horizontal="center"/>
    </xf>
    <xf numFmtId="0" fontId="6" fillId="0" borderId="0" xfId="0" applyFont="1" applyAlignment="1" applyProtection="1">
      <alignment horizontal="left"/>
    </xf>
    <xf numFmtId="0" fontId="6" fillId="0" borderId="31" xfId="0" applyFont="1" applyBorder="1" applyAlignment="1" applyProtection="1">
      <alignment horizontal="center"/>
    </xf>
    <xf numFmtId="0" fontId="0" fillId="0" borderId="29" xfId="0" applyBorder="1" applyAlignment="1" applyProtection="1">
      <alignment horizontal="center"/>
    </xf>
    <xf numFmtId="0" fontId="0" fillId="0" borderId="28" xfId="0" applyBorder="1" applyAlignment="1" applyProtection="1">
      <alignment horizontal="center"/>
    </xf>
    <xf numFmtId="0" fontId="18" fillId="0" borderId="0" xfId="0" applyFont="1" applyAlignment="1" applyProtection="1">
      <alignment vertical="top" wrapText="1"/>
    </xf>
    <xf numFmtId="0" fontId="6" fillId="0" borderId="29" xfId="0" applyFont="1" applyBorder="1" applyAlignment="1" applyProtection="1">
      <alignment horizontal="center"/>
    </xf>
    <xf numFmtId="0" fontId="6" fillId="0" borderId="28" xfId="0" applyFont="1" applyBorder="1" applyAlignment="1" applyProtection="1">
      <alignment horizontal="center"/>
    </xf>
    <xf numFmtId="0" fontId="19" fillId="0" borderId="0" xfId="0" applyFont="1" applyProtection="1"/>
    <xf numFmtId="0" fontId="20" fillId="0" borderId="0" xfId="0" applyFont="1" applyProtection="1"/>
    <xf numFmtId="0" fontId="0" fillId="0" borderId="0" xfId="0" applyAlignment="1" applyProtection="1">
      <alignment horizontal="left" vertical="top"/>
    </xf>
    <xf numFmtId="0" fontId="0" fillId="0" borderId="0" xfId="0" applyAlignment="1" applyProtection="1">
      <alignment horizontal="left" vertical="top" wrapText="1"/>
    </xf>
    <xf numFmtId="0" fontId="41" fillId="0" borderId="0" xfId="0" applyFont="1" applyAlignment="1" applyProtection="1">
      <alignment horizontal="left" vertical="top" wrapText="1"/>
    </xf>
    <xf numFmtId="0" fontId="41" fillId="0" borderId="18" xfId="0" applyFont="1" applyBorder="1" applyAlignment="1" applyProtection="1">
      <alignment horizontal="left" vertical="top" wrapText="1"/>
    </xf>
    <xf numFmtId="0" fontId="48" fillId="0" borderId="0" xfId="0" applyFont="1" applyAlignment="1" applyProtection="1">
      <alignment horizontal="left" vertical="top" wrapText="1"/>
    </xf>
    <xf numFmtId="0" fontId="6" fillId="0" borderId="1" xfId="0" applyFont="1" applyBorder="1" applyAlignment="1" applyProtection="1">
      <alignment horizontal="center"/>
    </xf>
    <xf numFmtId="0" fontId="2" fillId="0" borderId="1" xfId="0" applyFont="1" applyBorder="1" applyAlignment="1" applyProtection="1">
      <alignment horizontal="center"/>
    </xf>
    <xf numFmtId="49" fontId="7" fillId="0" borderId="12" xfId="0" applyNumberFormat="1" applyFont="1" applyBorder="1" applyAlignment="1" applyProtection="1"/>
    <xf numFmtId="0" fontId="0" fillId="0" borderId="11" xfId="0" applyBorder="1" applyAlignment="1" applyProtection="1"/>
    <xf numFmtId="49" fontId="7" fillId="0" borderId="15" xfId="0" applyNumberFormat="1" applyFont="1" applyBorder="1" applyAlignment="1" applyProtection="1"/>
    <xf numFmtId="0" fontId="0" fillId="0" borderId="1" xfId="0" applyBorder="1" applyAlignment="1" applyProtection="1"/>
    <xf numFmtId="0" fontId="0" fillId="0" borderId="16" xfId="0" applyBorder="1" applyAlignment="1" applyProtection="1"/>
    <xf numFmtId="49" fontId="33" fillId="0" borderId="0" xfId="4" applyNumberFormat="1" applyFont="1" applyAlignment="1" applyProtection="1">
      <alignment horizontal="left" vertical="top" wrapText="1"/>
    </xf>
    <xf numFmtId="49" fontId="31" fillId="0" borderId="0" xfId="4" applyNumberFormat="1" applyFont="1" applyAlignment="1" applyProtection="1">
      <alignment horizontal="left" vertical="top" wrapText="1"/>
    </xf>
    <xf numFmtId="49" fontId="32" fillId="0" borderId="0" xfId="4" applyNumberFormat="1" applyFont="1" applyAlignment="1" applyProtection="1">
      <alignment horizontal="left" vertical="top" wrapText="1"/>
    </xf>
    <xf numFmtId="0" fontId="27" fillId="0" borderId="0" xfId="5" applyFont="1" applyAlignment="1" applyProtection="1">
      <alignment horizontal="left" vertical="top" wrapText="1"/>
    </xf>
    <xf numFmtId="49" fontId="31" fillId="0" borderId="0" xfId="4" applyNumberFormat="1" applyFont="1" applyAlignment="1" applyProtection="1">
      <alignment vertical="top" wrapText="1"/>
    </xf>
    <xf numFmtId="171" fontId="51" fillId="0" borderId="12" xfId="0" applyNumberFormat="1" applyFont="1" applyFill="1" applyBorder="1" applyAlignment="1" applyProtection="1">
      <alignment horizontal="left" wrapText="1"/>
    </xf>
    <xf numFmtId="0" fontId="0" fillId="0" borderId="11" xfId="0" applyFill="1" applyBorder="1" applyProtection="1"/>
    <xf numFmtId="0" fontId="0" fillId="0" borderId="13" xfId="0" applyFill="1" applyBorder="1" applyProtection="1"/>
    <xf numFmtId="171" fontId="50" fillId="0" borderId="12" xfId="0" applyNumberFormat="1" applyFont="1" applyBorder="1" applyAlignment="1" applyProtection="1">
      <alignment horizontal="left" wrapText="1"/>
    </xf>
    <xf numFmtId="0" fontId="1" fillId="0" borderId="11" xfId="0" applyFont="1" applyBorder="1" applyAlignment="1" applyProtection="1">
      <alignment horizontal="left"/>
    </xf>
    <xf numFmtId="0" fontId="1" fillId="0" borderId="13" xfId="0" applyFont="1" applyBorder="1" applyAlignment="1" applyProtection="1">
      <alignment horizontal="left"/>
    </xf>
    <xf numFmtId="0" fontId="51" fillId="0" borderId="0" xfId="0" applyFont="1" applyAlignment="1" applyProtection="1">
      <alignment horizontal="left" vertical="top" wrapText="1"/>
    </xf>
    <xf numFmtId="0" fontId="0" fillId="0" borderId="0" xfId="0" applyProtection="1"/>
    <xf numFmtId="0" fontId="50" fillId="0" borderId="0" xfId="0" applyFont="1" applyAlignment="1" applyProtection="1">
      <alignment horizontal="left" vertical="top" wrapText="1"/>
    </xf>
    <xf numFmtId="171" fontId="50" fillId="0" borderId="0" xfId="0" applyNumberFormat="1" applyFont="1" applyAlignment="1" applyProtection="1">
      <alignment wrapText="1"/>
    </xf>
    <xf numFmtId="171" fontId="51" fillId="0" borderId="12" xfId="0" applyNumberFormat="1" applyFont="1" applyBorder="1" applyAlignment="1" applyProtection="1">
      <alignment horizontal="left" wrapText="1"/>
    </xf>
    <xf numFmtId="0" fontId="0" fillId="0" borderId="11" xfId="0" applyBorder="1" applyProtection="1"/>
    <xf numFmtId="0" fontId="0" fillId="0" borderId="13" xfId="0" applyBorder="1" applyProtection="1"/>
    <xf numFmtId="0" fontId="52" fillId="0" borderId="0" xfId="0" applyFont="1" applyAlignment="1" applyProtection="1">
      <alignment horizontal="left" wrapText="1"/>
    </xf>
    <xf numFmtId="0" fontId="51" fillId="0" borderId="15" xfId="0" applyFont="1" applyBorder="1" applyAlignment="1" applyProtection="1">
      <alignment horizontal="left" wrapText="1"/>
    </xf>
    <xf numFmtId="0" fontId="0" fillId="0" borderId="1" xfId="0" applyBorder="1" applyAlignment="1" applyProtection="1">
      <alignment wrapText="1"/>
    </xf>
    <xf numFmtId="0" fontId="1" fillId="0" borderId="11" xfId="0" applyFont="1" applyBorder="1" applyProtection="1"/>
    <xf numFmtId="0" fontId="1" fillId="0" borderId="13" xfId="0" applyFont="1" applyBorder="1" applyProtection="1"/>
    <xf numFmtId="0" fontId="52" fillId="0" borderId="0" xfId="0" applyFont="1" applyAlignment="1" applyProtection="1">
      <alignment horizontal="left" vertical="top" wrapText="1"/>
    </xf>
    <xf numFmtId="0" fontId="1" fillId="0" borderId="0" xfId="0" applyFont="1" applyAlignment="1" applyProtection="1">
      <alignment horizontal="left" vertical="top"/>
    </xf>
    <xf numFmtId="3" fontId="50" fillId="0" borderId="0" xfId="0" applyNumberFormat="1" applyFont="1" applyProtection="1"/>
    <xf numFmtId="16" fontId="50" fillId="0" borderId="35" xfId="0" applyNumberFormat="1" applyFont="1" applyBorder="1" applyAlignment="1" applyProtection="1">
      <alignment horizontal="left" vertical="top"/>
    </xf>
    <xf numFmtId="0" fontId="51" fillId="0" borderId="27" xfId="0" applyFont="1" applyBorder="1" applyAlignment="1" applyProtection="1">
      <alignment horizontal="left"/>
    </xf>
    <xf numFmtId="0" fontId="51" fillId="0" borderId="32" xfId="0" applyFont="1" applyBorder="1" applyAlignment="1" applyProtection="1">
      <alignment horizontal="left" wrapText="1"/>
    </xf>
    <xf numFmtId="0" fontId="0" fillId="0" borderId="7" xfId="0" applyBorder="1" applyAlignment="1" applyProtection="1">
      <alignment wrapText="1"/>
    </xf>
    <xf numFmtId="0" fontId="57" fillId="0" borderId="0" xfId="0" applyFont="1" applyAlignment="1" applyProtection="1">
      <alignment horizontal="left" vertical="top" wrapText="1"/>
    </xf>
    <xf numFmtId="0" fontId="3" fillId="0" borderId="0" xfId="0" applyFont="1" applyAlignment="1" applyProtection="1">
      <alignment horizontal="left" vertical="top" wrapText="1"/>
    </xf>
    <xf numFmtId="0" fontId="0" fillId="0" borderId="0" xfId="0" applyAlignment="1" applyProtection="1">
      <alignment vertical="top"/>
    </xf>
    <xf numFmtId="0" fontId="13" fillId="0" borderId="1" xfId="0" quotePrefix="1" applyFont="1" applyBorder="1" applyAlignment="1" applyProtection="1">
      <alignment horizontal="left" vertical="top" wrapText="1"/>
    </xf>
    <xf numFmtId="0" fontId="49" fillId="0" borderId="1" xfId="0" applyFont="1" applyBorder="1" applyAlignment="1" applyProtection="1">
      <alignment horizontal="left" vertical="top" wrapText="1"/>
    </xf>
    <xf numFmtId="0" fontId="6" fillId="2" borderId="4" xfId="0" applyFont="1" applyFill="1" applyBorder="1" applyAlignment="1" applyProtection="1">
      <alignment horizontal="center"/>
    </xf>
    <xf numFmtId="0" fontId="2" fillId="2" borderId="5" xfId="0" applyFont="1" applyFill="1" applyBorder="1" applyAlignment="1" applyProtection="1">
      <alignment horizontal="center"/>
    </xf>
    <xf numFmtId="0" fontId="62" fillId="0" borderId="17" xfId="0" quotePrefix="1" applyFont="1" applyBorder="1" applyAlignment="1" applyProtection="1">
      <alignment horizontal="left" wrapText="1"/>
    </xf>
    <xf numFmtId="0" fontId="62" fillId="0" borderId="17" xfId="0" applyFont="1" applyBorder="1" applyAlignment="1" applyProtection="1">
      <alignment horizontal="left" vertical="top" wrapText="1"/>
    </xf>
    <xf numFmtId="0" fontId="64" fillId="0" borderId="17" xfId="0" quotePrefix="1" applyFont="1" applyBorder="1" applyAlignment="1" applyProtection="1">
      <alignment horizontal="left" vertical="top"/>
    </xf>
    <xf numFmtId="0" fontId="64" fillId="0" borderId="17" xfId="0" quotePrefix="1" applyFont="1" applyBorder="1" applyAlignment="1" applyProtection="1">
      <alignment horizontal="left" wrapText="1"/>
    </xf>
    <xf numFmtId="0" fontId="64" fillId="0" borderId="17" xfId="0" applyFont="1" applyBorder="1" applyProtection="1"/>
    <xf numFmtId="2" fontId="64" fillId="0" borderId="18" xfId="0" applyNumberFormat="1" applyFont="1" applyBorder="1" applyProtection="1"/>
    <xf numFmtId="167" fontId="65" fillId="0" borderId="17" xfId="0" applyNumberFormat="1" applyFont="1" applyBorder="1" applyProtection="1">
      <protection locked="0"/>
    </xf>
    <xf numFmtId="167" fontId="64" fillId="0" borderId="17" xfId="0" applyNumberFormat="1" applyFont="1" applyBorder="1" applyProtection="1"/>
    <xf numFmtId="0" fontId="62" fillId="3" borderId="17" xfId="0" applyFont="1" applyFill="1" applyBorder="1" applyAlignment="1" applyProtection="1">
      <alignment horizontal="left" vertical="top" wrapText="1"/>
    </xf>
    <xf numFmtId="0" fontId="62" fillId="3" borderId="17" xfId="0" quotePrefix="1" applyFont="1" applyFill="1" applyBorder="1" applyAlignment="1" applyProtection="1">
      <alignment horizontal="left" wrapText="1"/>
    </xf>
    <xf numFmtId="170" fontId="62" fillId="0" borderId="18" xfId="0" applyNumberFormat="1" applyFont="1" applyBorder="1" applyProtection="1"/>
    <xf numFmtId="2" fontId="66" fillId="0" borderId="0" xfId="4" applyNumberFormat="1" applyFont="1" applyAlignment="1" applyProtection="1">
      <alignment horizontal="left" vertical="top"/>
    </xf>
    <xf numFmtId="0" fontId="67" fillId="0" borderId="0" xfId="3" applyFont="1" applyAlignment="1" applyProtection="1">
      <alignment horizontal="center" vertical="top"/>
    </xf>
    <xf numFmtId="0" fontId="67" fillId="0" borderId="0" xfId="3" applyFont="1" applyAlignment="1" applyProtection="1">
      <alignment horizontal="left" vertical="top" wrapText="1"/>
    </xf>
    <xf numFmtId="4" fontId="67" fillId="0" borderId="0" xfId="3" applyNumberFormat="1" applyFont="1" applyAlignment="1" applyProtection="1">
      <alignment horizontal="right" vertical="top"/>
    </xf>
    <xf numFmtId="4" fontId="67" fillId="0" borderId="0" xfId="3" applyNumberFormat="1" applyFont="1" applyAlignment="1" applyProtection="1">
      <alignment horizontal="right" vertical="top"/>
      <protection locked="0"/>
    </xf>
  </cellXfs>
  <cellStyles count="10">
    <cellStyle name="Navadno" xfId="0" builtinId="0"/>
    <cellStyle name="Navadno 2" xfId="1" xr:uid="{00000000-0005-0000-0000-000001000000}"/>
    <cellStyle name="Navadno 3" xfId="2" xr:uid="{00000000-0005-0000-0000-000002000000}"/>
    <cellStyle name="Navadno 4" xfId="3" xr:uid="{00000000-0005-0000-0000-000003000000}"/>
    <cellStyle name="Navadno 6" xfId="5" xr:uid="{00000000-0005-0000-0000-000004000000}"/>
    <cellStyle name="Navadno_SLOV_C" xfId="6" xr:uid="{00000000-0005-0000-0000-000005000000}"/>
    <cellStyle name="Odstotek 2" xfId="7" xr:uid="{00000000-0005-0000-0000-000006000000}"/>
    <cellStyle name="Pojasnjevalno besedilo 2" xfId="4" xr:uid="{00000000-0005-0000-0000-000007000000}"/>
    <cellStyle name="Vejica 2" xfId="8" xr:uid="{00000000-0005-0000-0000-000008000000}"/>
    <cellStyle name="Vejica 2 2" xfId="9" xr:uid="{00000000-0005-0000-0000-000009000000}"/>
  </cellStyles>
  <dxfs count="0"/>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3</xdr:col>
      <xdr:colOff>276225</xdr:colOff>
      <xdr:row>38</xdr:row>
      <xdr:rowOff>0</xdr:rowOff>
    </xdr:from>
    <xdr:ext cx="184731" cy="264560"/>
    <xdr:sp macro="" textlink="">
      <xdr:nvSpPr>
        <xdr:cNvPr id="2" name="PoljeZBesedilom 1">
          <a:extLst>
            <a:ext uri="{FF2B5EF4-FFF2-40B4-BE49-F238E27FC236}">
              <a16:creationId xmlns:a16="http://schemas.microsoft.com/office/drawing/2014/main" id="{BABF42E9-40CE-4B02-8CE6-C461C53301DD}"/>
            </a:ext>
          </a:extLst>
        </xdr:cNvPr>
        <xdr:cNvSpPr txBox="1"/>
      </xdr:nvSpPr>
      <xdr:spPr>
        <a:xfrm>
          <a:off x="4429125" y="1102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3" name="PoljeZBesedilom 2">
          <a:extLst>
            <a:ext uri="{FF2B5EF4-FFF2-40B4-BE49-F238E27FC236}">
              <a16:creationId xmlns:a16="http://schemas.microsoft.com/office/drawing/2014/main" id="{35B4A656-7DF4-43D9-91CE-DC2DCF9BDA9A}"/>
            </a:ext>
          </a:extLst>
        </xdr:cNvPr>
        <xdr:cNvSpPr txBox="1"/>
      </xdr:nvSpPr>
      <xdr:spPr>
        <a:xfrm>
          <a:off x="4429125" y="1102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4" name="PoljeZBesedilom 3">
          <a:extLst>
            <a:ext uri="{FF2B5EF4-FFF2-40B4-BE49-F238E27FC236}">
              <a16:creationId xmlns:a16="http://schemas.microsoft.com/office/drawing/2014/main" id="{F3E62C6B-12D4-482B-94E7-811D32302698}"/>
            </a:ext>
          </a:extLst>
        </xdr:cNvPr>
        <xdr:cNvSpPr txBox="1"/>
      </xdr:nvSpPr>
      <xdr:spPr>
        <a:xfrm>
          <a:off x="4429125" y="1102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5" name="PoljeZBesedilom 4">
          <a:extLst>
            <a:ext uri="{FF2B5EF4-FFF2-40B4-BE49-F238E27FC236}">
              <a16:creationId xmlns:a16="http://schemas.microsoft.com/office/drawing/2014/main" id="{B19B7586-ECAE-4A72-BB8E-8191431AFEE8}"/>
            </a:ext>
          </a:extLst>
        </xdr:cNvPr>
        <xdr:cNvSpPr txBox="1"/>
      </xdr:nvSpPr>
      <xdr:spPr>
        <a:xfrm>
          <a:off x="4429125" y="11020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276225</xdr:colOff>
      <xdr:row>38</xdr:row>
      <xdr:rowOff>0</xdr:rowOff>
    </xdr:from>
    <xdr:ext cx="184731" cy="264560"/>
    <xdr:sp macro="" textlink="">
      <xdr:nvSpPr>
        <xdr:cNvPr id="2" name="PoljeZBesedilom 1">
          <a:extLst>
            <a:ext uri="{FF2B5EF4-FFF2-40B4-BE49-F238E27FC236}">
              <a16:creationId xmlns:a16="http://schemas.microsoft.com/office/drawing/2014/main" id="{C828A811-D21A-4D11-B2ED-B636ACBED206}"/>
            </a:ext>
          </a:extLst>
        </xdr:cNvPr>
        <xdr:cNvSpPr txBox="1"/>
      </xdr:nvSpPr>
      <xdr:spPr>
        <a:xfrm>
          <a:off x="4333875" y="1108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3" name="PoljeZBesedilom 2">
          <a:extLst>
            <a:ext uri="{FF2B5EF4-FFF2-40B4-BE49-F238E27FC236}">
              <a16:creationId xmlns:a16="http://schemas.microsoft.com/office/drawing/2014/main" id="{87B83416-A2E1-4688-9DB2-B82E72B0A793}"/>
            </a:ext>
          </a:extLst>
        </xdr:cNvPr>
        <xdr:cNvSpPr txBox="1"/>
      </xdr:nvSpPr>
      <xdr:spPr>
        <a:xfrm>
          <a:off x="4333875" y="1108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4" name="PoljeZBesedilom 3">
          <a:extLst>
            <a:ext uri="{FF2B5EF4-FFF2-40B4-BE49-F238E27FC236}">
              <a16:creationId xmlns:a16="http://schemas.microsoft.com/office/drawing/2014/main" id="{7E472DBE-D194-4073-ABBD-15A9331D4E8F}"/>
            </a:ext>
          </a:extLst>
        </xdr:cNvPr>
        <xdr:cNvSpPr txBox="1"/>
      </xdr:nvSpPr>
      <xdr:spPr>
        <a:xfrm>
          <a:off x="4333875" y="1108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5" name="PoljeZBesedilom 4">
          <a:extLst>
            <a:ext uri="{FF2B5EF4-FFF2-40B4-BE49-F238E27FC236}">
              <a16:creationId xmlns:a16="http://schemas.microsoft.com/office/drawing/2014/main" id="{AEFA3911-E1C6-4630-B97D-86DBB86BF278}"/>
            </a:ext>
          </a:extLst>
        </xdr:cNvPr>
        <xdr:cNvSpPr txBox="1"/>
      </xdr:nvSpPr>
      <xdr:spPr>
        <a:xfrm>
          <a:off x="4333875" y="1108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144</xdr:row>
      <xdr:rowOff>0</xdr:rowOff>
    </xdr:from>
    <xdr:ext cx="184731" cy="264560"/>
    <xdr:sp macro="" textlink="">
      <xdr:nvSpPr>
        <xdr:cNvPr id="6" name="PoljeZBesedilom 5">
          <a:extLst>
            <a:ext uri="{FF2B5EF4-FFF2-40B4-BE49-F238E27FC236}">
              <a16:creationId xmlns:a16="http://schemas.microsoft.com/office/drawing/2014/main" id="{49AF9936-1BCF-499C-A78B-103ABB9C290E}"/>
            </a:ext>
          </a:extLst>
        </xdr:cNvPr>
        <xdr:cNvSpPr txBox="1"/>
      </xdr:nvSpPr>
      <xdr:spPr>
        <a:xfrm>
          <a:off x="4333875" y="590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144</xdr:row>
      <xdr:rowOff>0</xdr:rowOff>
    </xdr:from>
    <xdr:ext cx="184731" cy="264560"/>
    <xdr:sp macro="" textlink="">
      <xdr:nvSpPr>
        <xdr:cNvPr id="7" name="PoljeZBesedilom 6">
          <a:extLst>
            <a:ext uri="{FF2B5EF4-FFF2-40B4-BE49-F238E27FC236}">
              <a16:creationId xmlns:a16="http://schemas.microsoft.com/office/drawing/2014/main" id="{E51B35BF-A54A-47DE-BD8C-4EE0C3AE69E1}"/>
            </a:ext>
          </a:extLst>
        </xdr:cNvPr>
        <xdr:cNvSpPr txBox="1"/>
      </xdr:nvSpPr>
      <xdr:spPr>
        <a:xfrm>
          <a:off x="4333875" y="590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144</xdr:row>
      <xdr:rowOff>0</xdr:rowOff>
    </xdr:from>
    <xdr:ext cx="184731" cy="264560"/>
    <xdr:sp macro="" textlink="">
      <xdr:nvSpPr>
        <xdr:cNvPr id="8" name="PoljeZBesedilom 7">
          <a:extLst>
            <a:ext uri="{FF2B5EF4-FFF2-40B4-BE49-F238E27FC236}">
              <a16:creationId xmlns:a16="http://schemas.microsoft.com/office/drawing/2014/main" id="{7ACD81C6-2D5D-4DCC-9779-22B622B169F7}"/>
            </a:ext>
          </a:extLst>
        </xdr:cNvPr>
        <xdr:cNvSpPr txBox="1"/>
      </xdr:nvSpPr>
      <xdr:spPr>
        <a:xfrm>
          <a:off x="4333875" y="590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144</xdr:row>
      <xdr:rowOff>0</xdr:rowOff>
    </xdr:from>
    <xdr:ext cx="184731" cy="264560"/>
    <xdr:sp macro="" textlink="">
      <xdr:nvSpPr>
        <xdr:cNvPr id="9" name="PoljeZBesedilom 8">
          <a:extLst>
            <a:ext uri="{FF2B5EF4-FFF2-40B4-BE49-F238E27FC236}">
              <a16:creationId xmlns:a16="http://schemas.microsoft.com/office/drawing/2014/main" id="{1F23AA8D-F7E7-4A6C-B7FC-74CE4BDF5A68}"/>
            </a:ext>
          </a:extLst>
        </xdr:cNvPr>
        <xdr:cNvSpPr txBox="1"/>
      </xdr:nvSpPr>
      <xdr:spPr>
        <a:xfrm>
          <a:off x="4333875" y="5904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10" name="PoljeZBesedilom 9">
          <a:extLst>
            <a:ext uri="{FF2B5EF4-FFF2-40B4-BE49-F238E27FC236}">
              <a16:creationId xmlns:a16="http://schemas.microsoft.com/office/drawing/2014/main" id="{C7ED9F35-B045-4713-995A-FC5F884C92CD}"/>
            </a:ext>
          </a:extLst>
        </xdr:cNvPr>
        <xdr:cNvSpPr txBox="1"/>
      </xdr:nvSpPr>
      <xdr:spPr>
        <a:xfrm>
          <a:off x="4333875" y="3213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11" name="PoljeZBesedilom 10">
          <a:extLst>
            <a:ext uri="{FF2B5EF4-FFF2-40B4-BE49-F238E27FC236}">
              <a16:creationId xmlns:a16="http://schemas.microsoft.com/office/drawing/2014/main" id="{B58E8179-B939-4386-A0E0-AB6DBC656A91}"/>
            </a:ext>
          </a:extLst>
        </xdr:cNvPr>
        <xdr:cNvSpPr txBox="1"/>
      </xdr:nvSpPr>
      <xdr:spPr>
        <a:xfrm>
          <a:off x="4333875" y="3213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12" name="PoljeZBesedilom 11">
          <a:extLst>
            <a:ext uri="{FF2B5EF4-FFF2-40B4-BE49-F238E27FC236}">
              <a16:creationId xmlns:a16="http://schemas.microsoft.com/office/drawing/2014/main" id="{24FB717A-179E-4C88-9DE7-3A094CAF4F62}"/>
            </a:ext>
          </a:extLst>
        </xdr:cNvPr>
        <xdr:cNvSpPr txBox="1"/>
      </xdr:nvSpPr>
      <xdr:spPr>
        <a:xfrm>
          <a:off x="4333875" y="3213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13" name="PoljeZBesedilom 12">
          <a:extLst>
            <a:ext uri="{FF2B5EF4-FFF2-40B4-BE49-F238E27FC236}">
              <a16:creationId xmlns:a16="http://schemas.microsoft.com/office/drawing/2014/main" id="{596CDEAE-F45A-4751-8F69-AF17380756D2}"/>
            </a:ext>
          </a:extLst>
        </xdr:cNvPr>
        <xdr:cNvSpPr txBox="1"/>
      </xdr:nvSpPr>
      <xdr:spPr>
        <a:xfrm>
          <a:off x="4333875" y="32137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55</xdr:row>
      <xdr:rowOff>0</xdr:rowOff>
    </xdr:from>
    <xdr:ext cx="184731" cy="264560"/>
    <xdr:sp macro="" textlink="">
      <xdr:nvSpPr>
        <xdr:cNvPr id="14" name="PoljeZBesedilom 13">
          <a:extLst>
            <a:ext uri="{FF2B5EF4-FFF2-40B4-BE49-F238E27FC236}">
              <a16:creationId xmlns:a16="http://schemas.microsoft.com/office/drawing/2014/main" id="{A1DAC0AF-550E-4A61-A9D5-4B3FF302181E}"/>
            </a:ext>
          </a:extLst>
        </xdr:cNvPr>
        <xdr:cNvSpPr txBox="1"/>
      </xdr:nvSpPr>
      <xdr:spPr>
        <a:xfrm>
          <a:off x="4333875" y="206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55</xdr:row>
      <xdr:rowOff>0</xdr:rowOff>
    </xdr:from>
    <xdr:ext cx="184731" cy="264560"/>
    <xdr:sp macro="" textlink="">
      <xdr:nvSpPr>
        <xdr:cNvPr id="15" name="PoljeZBesedilom 14">
          <a:extLst>
            <a:ext uri="{FF2B5EF4-FFF2-40B4-BE49-F238E27FC236}">
              <a16:creationId xmlns:a16="http://schemas.microsoft.com/office/drawing/2014/main" id="{A19A447F-3C88-463E-AE1C-EACF345D892D}"/>
            </a:ext>
          </a:extLst>
        </xdr:cNvPr>
        <xdr:cNvSpPr txBox="1"/>
      </xdr:nvSpPr>
      <xdr:spPr>
        <a:xfrm>
          <a:off x="4333875" y="206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55</xdr:row>
      <xdr:rowOff>0</xdr:rowOff>
    </xdr:from>
    <xdr:ext cx="184731" cy="264560"/>
    <xdr:sp macro="" textlink="">
      <xdr:nvSpPr>
        <xdr:cNvPr id="16" name="PoljeZBesedilom 15">
          <a:extLst>
            <a:ext uri="{FF2B5EF4-FFF2-40B4-BE49-F238E27FC236}">
              <a16:creationId xmlns:a16="http://schemas.microsoft.com/office/drawing/2014/main" id="{75F97E23-2A59-4F2F-86BC-2F67C91B9079}"/>
            </a:ext>
          </a:extLst>
        </xdr:cNvPr>
        <xdr:cNvSpPr txBox="1"/>
      </xdr:nvSpPr>
      <xdr:spPr>
        <a:xfrm>
          <a:off x="4333875" y="206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55</xdr:row>
      <xdr:rowOff>0</xdr:rowOff>
    </xdr:from>
    <xdr:ext cx="184731" cy="264560"/>
    <xdr:sp macro="" textlink="">
      <xdr:nvSpPr>
        <xdr:cNvPr id="17" name="PoljeZBesedilom 16">
          <a:extLst>
            <a:ext uri="{FF2B5EF4-FFF2-40B4-BE49-F238E27FC236}">
              <a16:creationId xmlns:a16="http://schemas.microsoft.com/office/drawing/2014/main" id="{E9AEFA9D-7066-4F2B-B37A-7C0F14A575E0}"/>
            </a:ext>
          </a:extLst>
        </xdr:cNvPr>
        <xdr:cNvSpPr txBox="1"/>
      </xdr:nvSpPr>
      <xdr:spPr>
        <a:xfrm>
          <a:off x="4333875" y="2065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8" name="PoljeZBesedilom 17">
          <a:extLst>
            <a:ext uri="{FF2B5EF4-FFF2-40B4-BE49-F238E27FC236}">
              <a16:creationId xmlns:a16="http://schemas.microsoft.com/office/drawing/2014/main" id="{6A162B88-8497-4E37-A85E-6058752FBE90}"/>
            </a:ext>
          </a:extLst>
        </xdr:cNvPr>
        <xdr:cNvSpPr txBox="1"/>
      </xdr:nvSpPr>
      <xdr:spPr>
        <a:xfrm>
          <a:off x="4333875" y="1108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9" name="PoljeZBesedilom 18">
          <a:extLst>
            <a:ext uri="{FF2B5EF4-FFF2-40B4-BE49-F238E27FC236}">
              <a16:creationId xmlns:a16="http://schemas.microsoft.com/office/drawing/2014/main" id="{792139C3-124E-4655-A63C-114DE1301C12}"/>
            </a:ext>
          </a:extLst>
        </xdr:cNvPr>
        <xdr:cNvSpPr txBox="1"/>
      </xdr:nvSpPr>
      <xdr:spPr>
        <a:xfrm>
          <a:off x="4333875" y="1108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20" name="PoljeZBesedilom 19">
          <a:extLst>
            <a:ext uri="{FF2B5EF4-FFF2-40B4-BE49-F238E27FC236}">
              <a16:creationId xmlns:a16="http://schemas.microsoft.com/office/drawing/2014/main" id="{BDAA60C3-499E-4E13-B0A7-A3AC5A9D0509}"/>
            </a:ext>
          </a:extLst>
        </xdr:cNvPr>
        <xdr:cNvSpPr txBox="1"/>
      </xdr:nvSpPr>
      <xdr:spPr>
        <a:xfrm>
          <a:off x="4333875" y="1108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21" name="PoljeZBesedilom 20">
          <a:extLst>
            <a:ext uri="{FF2B5EF4-FFF2-40B4-BE49-F238E27FC236}">
              <a16:creationId xmlns:a16="http://schemas.microsoft.com/office/drawing/2014/main" id="{167EDA92-45AD-4C03-B62E-5B92EB23776A}"/>
            </a:ext>
          </a:extLst>
        </xdr:cNvPr>
        <xdr:cNvSpPr txBox="1"/>
      </xdr:nvSpPr>
      <xdr:spPr>
        <a:xfrm>
          <a:off x="4333875" y="11087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276225</xdr:colOff>
      <xdr:row>38</xdr:row>
      <xdr:rowOff>0</xdr:rowOff>
    </xdr:from>
    <xdr:ext cx="184731" cy="264560"/>
    <xdr:sp macro="" textlink="">
      <xdr:nvSpPr>
        <xdr:cNvPr id="2" name="PoljeZBesedilom 1">
          <a:extLst>
            <a:ext uri="{FF2B5EF4-FFF2-40B4-BE49-F238E27FC236}">
              <a16:creationId xmlns:a16="http://schemas.microsoft.com/office/drawing/2014/main" id="{91EA0416-1DE6-4730-9EB6-13E739BC0363}"/>
            </a:ext>
          </a:extLst>
        </xdr:cNvPr>
        <xdr:cNvSpPr txBox="1"/>
      </xdr:nvSpPr>
      <xdr:spPr>
        <a:xfrm>
          <a:off x="4352925" y="1105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3" name="PoljeZBesedilom 2">
          <a:extLst>
            <a:ext uri="{FF2B5EF4-FFF2-40B4-BE49-F238E27FC236}">
              <a16:creationId xmlns:a16="http://schemas.microsoft.com/office/drawing/2014/main" id="{E5A3D9C1-9D9F-434A-95DC-A2A8B83D5BCC}"/>
            </a:ext>
          </a:extLst>
        </xdr:cNvPr>
        <xdr:cNvSpPr txBox="1"/>
      </xdr:nvSpPr>
      <xdr:spPr>
        <a:xfrm>
          <a:off x="4352925" y="1105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4" name="PoljeZBesedilom 3">
          <a:extLst>
            <a:ext uri="{FF2B5EF4-FFF2-40B4-BE49-F238E27FC236}">
              <a16:creationId xmlns:a16="http://schemas.microsoft.com/office/drawing/2014/main" id="{C7EC2BB5-078D-4797-B2DE-F45F861C9694}"/>
            </a:ext>
          </a:extLst>
        </xdr:cNvPr>
        <xdr:cNvSpPr txBox="1"/>
      </xdr:nvSpPr>
      <xdr:spPr>
        <a:xfrm>
          <a:off x="4352925" y="1105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5" name="PoljeZBesedilom 4">
          <a:extLst>
            <a:ext uri="{FF2B5EF4-FFF2-40B4-BE49-F238E27FC236}">
              <a16:creationId xmlns:a16="http://schemas.microsoft.com/office/drawing/2014/main" id="{DA042BC4-CAC8-4F88-9DD9-4A64161DBE18}"/>
            </a:ext>
          </a:extLst>
        </xdr:cNvPr>
        <xdr:cNvSpPr txBox="1"/>
      </xdr:nvSpPr>
      <xdr:spPr>
        <a:xfrm>
          <a:off x="4352925" y="11058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276225</xdr:colOff>
      <xdr:row>38</xdr:row>
      <xdr:rowOff>0</xdr:rowOff>
    </xdr:from>
    <xdr:ext cx="184731" cy="264560"/>
    <xdr:sp macro="" textlink="">
      <xdr:nvSpPr>
        <xdr:cNvPr id="2" name="PoljeZBesedilom 1">
          <a:extLst>
            <a:ext uri="{FF2B5EF4-FFF2-40B4-BE49-F238E27FC236}">
              <a16:creationId xmlns:a16="http://schemas.microsoft.com/office/drawing/2014/main" id="{DF045594-A524-4564-8546-7C0E4F01BE07}"/>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3" name="PoljeZBesedilom 2">
          <a:extLst>
            <a:ext uri="{FF2B5EF4-FFF2-40B4-BE49-F238E27FC236}">
              <a16:creationId xmlns:a16="http://schemas.microsoft.com/office/drawing/2014/main" id="{346E0C38-5CDC-4104-AD07-EBBFB6E8FF4D}"/>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4" name="PoljeZBesedilom 3">
          <a:extLst>
            <a:ext uri="{FF2B5EF4-FFF2-40B4-BE49-F238E27FC236}">
              <a16:creationId xmlns:a16="http://schemas.microsoft.com/office/drawing/2014/main" id="{526F3580-3BD2-42C1-9EB3-D1BA338F7060}"/>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5" name="PoljeZBesedilom 4">
          <a:extLst>
            <a:ext uri="{FF2B5EF4-FFF2-40B4-BE49-F238E27FC236}">
              <a16:creationId xmlns:a16="http://schemas.microsoft.com/office/drawing/2014/main" id="{B0628D36-857E-4CF5-BA7E-6ADAF8EBC86E}"/>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6" name="PoljeZBesedilom 5">
          <a:extLst>
            <a:ext uri="{FF2B5EF4-FFF2-40B4-BE49-F238E27FC236}">
              <a16:creationId xmlns:a16="http://schemas.microsoft.com/office/drawing/2014/main" id="{7524E0F6-0213-4484-ACD0-99368D204D1D}"/>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7" name="PoljeZBesedilom 6">
          <a:extLst>
            <a:ext uri="{FF2B5EF4-FFF2-40B4-BE49-F238E27FC236}">
              <a16:creationId xmlns:a16="http://schemas.microsoft.com/office/drawing/2014/main" id="{35780E87-BD01-4D16-9ED8-507BDFE23EF4}"/>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8" name="PoljeZBesedilom 7">
          <a:extLst>
            <a:ext uri="{FF2B5EF4-FFF2-40B4-BE49-F238E27FC236}">
              <a16:creationId xmlns:a16="http://schemas.microsoft.com/office/drawing/2014/main" id="{83B7E3A4-49E2-40B2-A313-3FD2DB774E53}"/>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9" name="PoljeZBesedilom 8">
          <a:extLst>
            <a:ext uri="{FF2B5EF4-FFF2-40B4-BE49-F238E27FC236}">
              <a16:creationId xmlns:a16="http://schemas.microsoft.com/office/drawing/2014/main" id="{D989622C-94DB-4708-9EC3-AA4CC2EA8C28}"/>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0" name="PoljeZBesedilom 9">
          <a:extLst>
            <a:ext uri="{FF2B5EF4-FFF2-40B4-BE49-F238E27FC236}">
              <a16:creationId xmlns:a16="http://schemas.microsoft.com/office/drawing/2014/main" id="{F7F72AA2-B82A-4E9A-997C-27CFA4B705D1}"/>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1" name="PoljeZBesedilom 10">
          <a:extLst>
            <a:ext uri="{FF2B5EF4-FFF2-40B4-BE49-F238E27FC236}">
              <a16:creationId xmlns:a16="http://schemas.microsoft.com/office/drawing/2014/main" id="{7F619EEA-8F4B-4402-AAAA-B6A222394301}"/>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2" name="PoljeZBesedilom 11">
          <a:extLst>
            <a:ext uri="{FF2B5EF4-FFF2-40B4-BE49-F238E27FC236}">
              <a16:creationId xmlns:a16="http://schemas.microsoft.com/office/drawing/2014/main" id="{4776203B-8714-4E2D-B23F-06975A569BB0}"/>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3" name="PoljeZBesedilom 12">
          <a:extLst>
            <a:ext uri="{FF2B5EF4-FFF2-40B4-BE49-F238E27FC236}">
              <a16:creationId xmlns:a16="http://schemas.microsoft.com/office/drawing/2014/main" id="{E573ED80-25C7-4893-8D89-580C57901374}"/>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4" name="PoljeZBesedilom 13">
          <a:extLst>
            <a:ext uri="{FF2B5EF4-FFF2-40B4-BE49-F238E27FC236}">
              <a16:creationId xmlns:a16="http://schemas.microsoft.com/office/drawing/2014/main" id="{826A9DF1-A1D2-4BB1-A5FD-E71A63A163C0}"/>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5" name="PoljeZBesedilom 14">
          <a:extLst>
            <a:ext uri="{FF2B5EF4-FFF2-40B4-BE49-F238E27FC236}">
              <a16:creationId xmlns:a16="http://schemas.microsoft.com/office/drawing/2014/main" id="{3BAF490A-6D04-4D76-B666-A3E14F169741}"/>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6" name="PoljeZBesedilom 15">
          <a:extLst>
            <a:ext uri="{FF2B5EF4-FFF2-40B4-BE49-F238E27FC236}">
              <a16:creationId xmlns:a16="http://schemas.microsoft.com/office/drawing/2014/main" id="{FA295673-10EE-45B8-87BA-70D8AB772371}"/>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38</xdr:row>
      <xdr:rowOff>0</xdr:rowOff>
    </xdr:from>
    <xdr:ext cx="184731" cy="264560"/>
    <xdr:sp macro="" textlink="">
      <xdr:nvSpPr>
        <xdr:cNvPr id="17" name="PoljeZBesedilom 16">
          <a:extLst>
            <a:ext uri="{FF2B5EF4-FFF2-40B4-BE49-F238E27FC236}">
              <a16:creationId xmlns:a16="http://schemas.microsoft.com/office/drawing/2014/main" id="{CAF319AB-3596-4861-9619-6DD5EE741D5E}"/>
            </a:ext>
          </a:extLst>
        </xdr:cNvPr>
        <xdr:cNvSpPr txBox="1"/>
      </xdr:nvSpPr>
      <xdr:spPr>
        <a:xfrm>
          <a:off x="4333875" y="11172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276225</xdr:colOff>
      <xdr:row>37</xdr:row>
      <xdr:rowOff>0</xdr:rowOff>
    </xdr:from>
    <xdr:ext cx="184731" cy="264560"/>
    <xdr:sp macro="" textlink="">
      <xdr:nvSpPr>
        <xdr:cNvPr id="2" name="PoljeZBesedilom 1">
          <a:extLst>
            <a:ext uri="{FF2B5EF4-FFF2-40B4-BE49-F238E27FC236}">
              <a16:creationId xmlns:a16="http://schemas.microsoft.com/office/drawing/2014/main" id="{B1343670-259E-4F4F-B7BC-4B6C3C4A61F7}"/>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3" name="PoljeZBesedilom 2">
          <a:extLst>
            <a:ext uri="{FF2B5EF4-FFF2-40B4-BE49-F238E27FC236}">
              <a16:creationId xmlns:a16="http://schemas.microsoft.com/office/drawing/2014/main" id="{71E272B1-6BF1-40B6-9A35-2F0E7884CAA5}"/>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4" name="PoljeZBesedilom 3">
          <a:extLst>
            <a:ext uri="{FF2B5EF4-FFF2-40B4-BE49-F238E27FC236}">
              <a16:creationId xmlns:a16="http://schemas.microsoft.com/office/drawing/2014/main" id="{5C8378E2-D762-4D83-8C87-7C8CB97C9F8F}"/>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5" name="PoljeZBesedilom 4">
          <a:extLst>
            <a:ext uri="{FF2B5EF4-FFF2-40B4-BE49-F238E27FC236}">
              <a16:creationId xmlns:a16="http://schemas.microsoft.com/office/drawing/2014/main" id="{95609576-2F69-4DED-9130-AD9EF72234E2}"/>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6" name="PoljeZBesedilom 5">
          <a:extLst>
            <a:ext uri="{FF2B5EF4-FFF2-40B4-BE49-F238E27FC236}">
              <a16:creationId xmlns:a16="http://schemas.microsoft.com/office/drawing/2014/main" id="{EFE8C3AE-D98E-43A7-B999-9B2E4422884B}"/>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7" name="PoljeZBesedilom 6">
          <a:extLst>
            <a:ext uri="{FF2B5EF4-FFF2-40B4-BE49-F238E27FC236}">
              <a16:creationId xmlns:a16="http://schemas.microsoft.com/office/drawing/2014/main" id="{5F970062-8A53-4D39-8D40-BAFC4C6677D1}"/>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8" name="PoljeZBesedilom 7">
          <a:extLst>
            <a:ext uri="{FF2B5EF4-FFF2-40B4-BE49-F238E27FC236}">
              <a16:creationId xmlns:a16="http://schemas.microsoft.com/office/drawing/2014/main" id="{9881B23B-AA1A-42E7-9374-9D74B40E169B}"/>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9" name="PoljeZBesedilom 8">
          <a:extLst>
            <a:ext uri="{FF2B5EF4-FFF2-40B4-BE49-F238E27FC236}">
              <a16:creationId xmlns:a16="http://schemas.microsoft.com/office/drawing/2014/main" id="{41988106-0E91-4259-946C-75E6C387AB4B}"/>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0" name="PoljeZBesedilom 9">
          <a:extLst>
            <a:ext uri="{FF2B5EF4-FFF2-40B4-BE49-F238E27FC236}">
              <a16:creationId xmlns:a16="http://schemas.microsoft.com/office/drawing/2014/main" id="{75377068-9BCC-4CB0-ACEF-98F04E13EA80}"/>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1" name="PoljeZBesedilom 10">
          <a:extLst>
            <a:ext uri="{FF2B5EF4-FFF2-40B4-BE49-F238E27FC236}">
              <a16:creationId xmlns:a16="http://schemas.microsoft.com/office/drawing/2014/main" id="{2B668D48-1461-4532-B6A7-68844DAAA573}"/>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2" name="PoljeZBesedilom 11">
          <a:extLst>
            <a:ext uri="{FF2B5EF4-FFF2-40B4-BE49-F238E27FC236}">
              <a16:creationId xmlns:a16="http://schemas.microsoft.com/office/drawing/2014/main" id="{38BA1C40-73C7-42B4-AD2F-338DDF9E76E7}"/>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3" name="PoljeZBesedilom 12">
          <a:extLst>
            <a:ext uri="{FF2B5EF4-FFF2-40B4-BE49-F238E27FC236}">
              <a16:creationId xmlns:a16="http://schemas.microsoft.com/office/drawing/2014/main" id="{2FC14E24-09B6-4604-9625-71DCC9350409}"/>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4" name="PoljeZBesedilom 13">
          <a:extLst>
            <a:ext uri="{FF2B5EF4-FFF2-40B4-BE49-F238E27FC236}">
              <a16:creationId xmlns:a16="http://schemas.microsoft.com/office/drawing/2014/main" id="{2FE00EAC-4C38-4EDF-98F5-E7723C530BA5}"/>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5" name="PoljeZBesedilom 14">
          <a:extLst>
            <a:ext uri="{FF2B5EF4-FFF2-40B4-BE49-F238E27FC236}">
              <a16:creationId xmlns:a16="http://schemas.microsoft.com/office/drawing/2014/main" id="{2B01C4DC-3125-4FD2-87E3-B23A4B8F4E80}"/>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6" name="PoljeZBesedilom 15">
          <a:extLst>
            <a:ext uri="{FF2B5EF4-FFF2-40B4-BE49-F238E27FC236}">
              <a16:creationId xmlns:a16="http://schemas.microsoft.com/office/drawing/2014/main" id="{4A5F01B6-E2EC-4D64-8410-7C4DBA99E504}"/>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7" name="PoljeZBesedilom 16">
          <a:extLst>
            <a:ext uri="{FF2B5EF4-FFF2-40B4-BE49-F238E27FC236}">
              <a16:creationId xmlns:a16="http://schemas.microsoft.com/office/drawing/2014/main" id="{BD09AD00-72F0-438B-9F41-429805F6A8B0}"/>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8" name="PoljeZBesedilom 17">
          <a:extLst>
            <a:ext uri="{FF2B5EF4-FFF2-40B4-BE49-F238E27FC236}">
              <a16:creationId xmlns:a16="http://schemas.microsoft.com/office/drawing/2014/main" id="{A9922EA8-4B8B-4240-AF5E-5C13967DC2FA}"/>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19" name="PoljeZBesedilom 18">
          <a:extLst>
            <a:ext uri="{FF2B5EF4-FFF2-40B4-BE49-F238E27FC236}">
              <a16:creationId xmlns:a16="http://schemas.microsoft.com/office/drawing/2014/main" id="{19F2DF2C-D91B-42B2-ADB8-DAD5DB41257E}"/>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20" name="PoljeZBesedilom 19">
          <a:extLst>
            <a:ext uri="{FF2B5EF4-FFF2-40B4-BE49-F238E27FC236}">
              <a16:creationId xmlns:a16="http://schemas.microsoft.com/office/drawing/2014/main" id="{3F4BDEA0-D375-405D-B43F-8C8267F5F0CE}"/>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37</xdr:row>
      <xdr:rowOff>0</xdr:rowOff>
    </xdr:from>
    <xdr:ext cx="184731" cy="264560"/>
    <xdr:sp macro="" textlink="">
      <xdr:nvSpPr>
        <xdr:cNvPr id="21" name="PoljeZBesedilom 20">
          <a:extLst>
            <a:ext uri="{FF2B5EF4-FFF2-40B4-BE49-F238E27FC236}">
              <a16:creationId xmlns:a16="http://schemas.microsoft.com/office/drawing/2014/main" id="{BA11E139-A0B5-45A3-88B1-8C7023769153}"/>
            </a:ext>
          </a:extLst>
        </xdr:cNvPr>
        <xdr:cNvSpPr txBox="1"/>
      </xdr:nvSpPr>
      <xdr:spPr>
        <a:xfrm>
          <a:off x="4295775" y="10944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22" name="PoljeZBesedilom 21">
          <a:extLst>
            <a:ext uri="{FF2B5EF4-FFF2-40B4-BE49-F238E27FC236}">
              <a16:creationId xmlns:a16="http://schemas.microsoft.com/office/drawing/2014/main" id="{1A00E7EE-6E6D-4098-8187-D98C2CE8C00D}"/>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23" name="PoljeZBesedilom 22">
          <a:extLst>
            <a:ext uri="{FF2B5EF4-FFF2-40B4-BE49-F238E27FC236}">
              <a16:creationId xmlns:a16="http://schemas.microsoft.com/office/drawing/2014/main" id="{495B819E-9B93-46C6-8388-8ACF96794ABE}"/>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24" name="PoljeZBesedilom 23">
          <a:extLst>
            <a:ext uri="{FF2B5EF4-FFF2-40B4-BE49-F238E27FC236}">
              <a16:creationId xmlns:a16="http://schemas.microsoft.com/office/drawing/2014/main" id="{0F29EF02-7ADF-43B1-AD8F-3806ED8D989A}"/>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25" name="PoljeZBesedilom 24">
          <a:extLst>
            <a:ext uri="{FF2B5EF4-FFF2-40B4-BE49-F238E27FC236}">
              <a16:creationId xmlns:a16="http://schemas.microsoft.com/office/drawing/2014/main" id="{4C865553-DBD7-422C-A61D-2BAB050FFB0E}"/>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26" name="PoljeZBesedilom 25">
          <a:extLst>
            <a:ext uri="{FF2B5EF4-FFF2-40B4-BE49-F238E27FC236}">
              <a16:creationId xmlns:a16="http://schemas.microsoft.com/office/drawing/2014/main" id="{B91E99C2-61E0-4B26-BC4A-750A40F2539F}"/>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27" name="PoljeZBesedilom 26">
          <a:extLst>
            <a:ext uri="{FF2B5EF4-FFF2-40B4-BE49-F238E27FC236}">
              <a16:creationId xmlns:a16="http://schemas.microsoft.com/office/drawing/2014/main" id="{B058284A-7926-4B62-8696-76363A09A33F}"/>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28" name="PoljeZBesedilom 27">
          <a:extLst>
            <a:ext uri="{FF2B5EF4-FFF2-40B4-BE49-F238E27FC236}">
              <a16:creationId xmlns:a16="http://schemas.microsoft.com/office/drawing/2014/main" id="{666B901D-5AE2-4A84-A875-214DA1FF6316}"/>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29" name="PoljeZBesedilom 28">
          <a:extLst>
            <a:ext uri="{FF2B5EF4-FFF2-40B4-BE49-F238E27FC236}">
              <a16:creationId xmlns:a16="http://schemas.microsoft.com/office/drawing/2014/main" id="{059CCB45-4D54-4090-A776-AB0A61ED32FF}"/>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0" name="PoljeZBesedilom 29">
          <a:extLst>
            <a:ext uri="{FF2B5EF4-FFF2-40B4-BE49-F238E27FC236}">
              <a16:creationId xmlns:a16="http://schemas.microsoft.com/office/drawing/2014/main" id="{B0884A3A-45D2-4FCD-9FF2-2659501C8790}"/>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1" name="PoljeZBesedilom 30">
          <a:extLst>
            <a:ext uri="{FF2B5EF4-FFF2-40B4-BE49-F238E27FC236}">
              <a16:creationId xmlns:a16="http://schemas.microsoft.com/office/drawing/2014/main" id="{44120DC2-A655-4018-AB1A-E462524D3865}"/>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2" name="PoljeZBesedilom 31">
          <a:extLst>
            <a:ext uri="{FF2B5EF4-FFF2-40B4-BE49-F238E27FC236}">
              <a16:creationId xmlns:a16="http://schemas.microsoft.com/office/drawing/2014/main" id="{C46F86B3-89EF-44DD-B81A-E5FDD47E240A}"/>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3" name="PoljeZBesedilom 32">
          <a:extLst>
            <a:ext uri="{FF2B5EF4-FFF2-40B4-BE49-F238E27FC236}">
              <a16:creationId xmlns:a16="http://schemas.microsoft.com/office/drawing/2014/main" id="{F9524BBE-5DB9-4321-ACEF-EE6A77537CB4}"/>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4" name="PoljeZBesedilom 33">
          <a:extLst>
            <a:ext uri="{FF2B5EF4-FFF2-40B4-BE49-F238E27FC236}">
              <a16:creationId xmlns:a16="http://schemas.microsoft.com/office/drawing/2014/main" id="{38882D90-E02F-48B2-BF7C-C2F6B9A2FF98}"/>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5" name="PoljeZBesedilom 34">
          <a:extLst>
            <a:ext uri="{FF2B5EF4-FFF2-40B4-BE49-F238E27FC236}">
              <a16:creationId xmlns:a16="http://schemas.microsoft.com/office/drawing/2014/main" id="{0806251D-E454-4FBD-9832-31641A8ED424}"/>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6" name="PoljeZBesedilom 35">
          <a:extLst>
            <a:ext uri="{FF2B5EF4-FFF2-40B4-BE49-F238E27FC236}">
              <a16:creationId xmlns:a16="http://schemas.microsoft.com/office/drawing/2014/main" id="{FB6CD9C0-0B62-4582-AE11-3EE6F0941185}"/>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7" name="PoljeZBesedilom 36">
          <a:extLst>
            <a:ext uri="{FF2B5EF4-FFF2-40B4-BE49-F238E27FC236}">
              <a16:creationId xmlns:a16="http://schemas.microsoft.com/office/drawing/2014/main" id="{E4CAE226-459E-4FA7-A947-F59E46E07498}"/>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8" name="PoljeZBesedilom 37">
          <a:extLst>
            <a:ext uri="{FF2B5EF4-FFF2-40B4-BE49-F238E27FC236}">
              <a16:creationId xmlns:a16="http://schemas.microsoft.com/office/drawing/2014/main" id="{804C2E41-AF83-4507-9690-88D568CAD8EF}"/>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39" name="PoljeZBesedilom 38">
          <a:extLst>
            <a:ext uri="{FF2B5EF4-FFF2-40B4-BE49-F238E27FC236}">
              <a16:creationId xmlns:a16="http://schemas.microsoft.com/office/drawing/2014/main" id="{A92A3FA1-9B4A-4BE1-B77A-AD17FE7E9C31}"/>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40" name="PoljeZBesedilom 39">
          <a:extLst>
            <a:ext uri="{FF2B5EF4-FFF2-40B4-BE49-F238E27FC236}">
              <a16:creationId xmlns:a16="http://schemas.microsoft.com/office/drawing/2014/main" id="{9956C3BC-C95B-4E7D-ADF6-49F2D1766538}"/>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53</xdr:row>
      <xdr:rowOff>0</xdr:rowOff>
    </xdr:from>
    <xdr:ext cx="184731" cy="264560"/>
    <xdr:sp macro="" textlink="">
      <xdr:nvSpPr>
        <xdr:cNvPr id="41" name="PoljeZBesedilom 40">
          <a:extLst>
            <a:ext uri="{FF2B5EF4-FFF2-40B4-BE49-F238E27FC236}">
              <a16:creationId xmlns:a16="http://schemas.microsoft.com/office/drawing/2014/main" id="{D3A26CED-FD78-441D-835A-B9B7C0A48723}"/>
            </a:ext>
          </a:extLst>
        </xdr:cNvPr>
        <xdr:cNvSpPr txBox="1"/>
      </xdr:nvSpPr>
      <xdr:spPr>
        <a:xfrm>
          <a:off x="4295775" y="20326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42" name="PoljeZBesedilom 41">
          <a:extLst>
            <a:ext uri="{FF2B5EF4-FFF2-40B4-BE49-F238E27FC236}">
              <a16:creationId xmlns:a16="http://schemas.microsoft.com/office/drawing/2014/main" id="{B2163D7C-433D-405C-872C-E972DC15811D}"/>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43" name="PoljeZBesedilom 42">
          <a:extLst>
            <a:ext uri="{FF2B5EF4-FFF2-40B4-BE49-F238E27FC236}">
              <a16:creationId xmlns:a16="http://schemas.microsoft.com/office/drawing/2014/main" id="{26565844-4E6C-47AA-83DA-A3BAF74576AD}"/>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44" name="PoljeZBesedilom 43">
          <a:extLst>
            <a:ext uri="{FF2B5EF4-FFF2-40B4-BE49-F238E27FC236}">
              <a16:creationId xmlns:a16="http://schemas.microsoft.com/office/drawing/2014/main" id="{D8D50430-3222-486E-A488-B1D5C68D02FC}"/>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45" name="PoljeZBesedilom 44">
          <a:extLst>
            <a:ext uri="{FF2B5EF4-FFF2-40B4-BE49-F238E27FC236}">
              <a16:creationId xmlns:a16="http://schemas.microsoft.com/office/drawing/2014/main" id="{2F102760-31EF-40B8-9733-D685C89F25EF}"/>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46" name="PoljeZBesedilom 45">
          <a:extLst>
            <a:ext uri="{FF2B5EF4-FFF2-40B4-BE49-F238E27FC236}">
              <a16:creationId xmlns:a16="http://schemas.microsoft.com/office/drawing/2014/main" id="{17FE6266-3288-4525-88F6-1087F37B5AC6}"/>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47" name="PoljeZBesedilom 46">
          <a:extLst>
            <a:ext uri="{FF2B5EF4-FFF2-40B4-BE49-F238E27FC236}">
              <a16:creationId xmlns:a16="http://schemas.microsoft.com/office/drawing/2014/main" id="{A475A83A-699C-44F5-85DD-48F357CE69E1}"/>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48" name="PoljeZBesedilom 47">
          <a:extLst>
            <a:ext uri="{FF2B5EF4-FFF2-40B4-BE49-F238E27FC236}">
              <a16:creationId xmlns:a16="http://schemas.microsoft.com/office/drawing/2014/main" id="{F026AA3D-4BF8-4DCF-AF02-A2035781F484}"/>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49" name="PoljeZBesedilom 48">
          <a:extLst>
            <a:ext uri="{FF2B5EF4-FFF2-40B4-BE49-F238E27FC236}">
              <a16:creationId xmlns:a16="http://schemas.microsoft.com/office/drawing/2014/main" id="{DEF2BB00-3E17-479E-839F-4B74E08D4631}"/>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0" name="PoljeZBesedilom 49">
          <a:extLst>
            <a:ext uri="{FF2B5EF4-FFF2-40B4-BE49-F238E27FC236}">
              <a16:creationId xmlns:a16="http://schemas.microsoft.com/office/drawing/2014/main" id="{9D9226D9-80B3-49A6-83BF-9F3BE48C181A}"/>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1" name="PoljeZBesedilom 50">
          <a:extLst>
            <a:ext uri="{FF2B5EF4-FFF2-40B4-BE49-F238E27FC236}">
              <a16:creationId xmlns:a16="http://schemas.microsoft.com/office/drawing/2014/main" id="{8AB066E2-F498-4714-9C79-488AF8D26D5C}"/>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2" name="PoljeZBesedilom 51">
          <a:extLst>
            <a:ext uri="{FF2B5EF4-FFF2-40B4-BE49-F238E27FC236}">
              <a16:creationId xmlns:a16="http://schemas.microsoft.com/office/drawing/2014/main" id="{D767C6F0-A4D3-4744-80C2-CB9B8A433938}"/>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3" name="PoljeZBesedilom 52">
          <a:extLst>
            <a:ext uri="{FF2B5EF4-FFF2-40B4-BE49-F238E27FC236}">
              <a16:creationId xmlns:a16="http://schemas.microsoft.com/office/drawing/2014/main" id="{3368C3F0-0140-4F18-B39D-310E7429FCF6}"/>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4" name="PoljeZBesedilom 53">
          <a:extLst>
            <a:ext uri="{FF2B5EF4-FFF2-40B4-BE49-F238E27FC236}">
              <a16:creationId xmlns:a16="http://schemas.microsoft.com/office/drawing/2014/main" id="{146228D0-B0FB-46B4-8EFA-60D061900CED}"/>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5" name="PoljeZBesedilom 54">
          <a:extLst>
            <a:ext uri="{FF2B5EF4-FFF2-40B4-BE49-F238E27FC236}">
              <a16:creationId xmlns:a16="http://schemas.microsoft.com/office/drawing/2014/main" id="{FE5EAB56-1784-42E2-84B6-BE9562A270E8}"/>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6" name="PoljeZBesedilom 55">
          <a:extLst>
            <a:ext uri="{FF2B5EF4-FFF2-40B4-BE49-F238E27FC236}">
              <a16:creationId xmlns:a16="http://schemas.microsoft.com/office/drawing/2014/main" id="{EE1AA3CF-E143-45E6-A246-D116240939FA}"/>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7" name="PoljeZBesedilom 56">
          <a:extLst>
            <a:ext uri="{FF2B5EF4-FFF2-40B4-BE49-F238E27FC236}">
              <a16:creationId xmlns:a16="http://schemas.microsoft.com/office/drawing/2014/main" id="{6842E350-1420-4605-9786-11663819686D}"/>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8" name="PoljeZBesedilom 57">
          <a:extLst>
            <a:ext uri="{FF2B5EF4-FFF2-40B4-BE49-F238E27FC236}">
              <a16:creationId xmlns:a16="http://schemas.microsoft.com/office/drawing/2014/main" id="{AE90A44A-3172-43D6-AD14-3AAB2C1A7EC9}"/>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59" name="PoljeZBesedilom 58">
          <a:extLst>
            <a:ext uri="{FF2B5EF4-FFF2-40B4-BE49-F238E27FC236}">
              <a16:creationId xmlns:a16="http://schemas.microsoft.com/office/drawing/2014/main" id="{60C8F297-629A-4B01-B37C-6AB36D198CF8}"/>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60" name="PoljeZBesedilom 59">
          <a:extLst>
            <a:ext uri="{FF2B5EF4-FFF2-40B4-BE49-F238E27FC236}">
              <a16:creationId xmlns:a16="http://schemas.microsoft.com/office/drawing/2014/main" id="{2A6C34F8-D175-45DC-88BC-6EB008680ECF}"/>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87</xdr:row>
      <xdr:rowOff>0</xdr:rowOff>
    </xdr:from>
    <xdr:ext cx="184731" cy="264560"/>
    <xdr:sp macro="" textlink="">
      <xdr:nvSpPr>
        <xdr:cNvPr id="61" name="PoljeZBesedilom 60">
          <a:extLst>
            <a:ext uri="{FF2B5EF4-FFF2-40B4-BE49-F238E27FC236}">
              <a16:creationId xmlns:a16="http://schemas.microsoft.com/office/drawing/2014/main" id="{4658F237-EE57-4894-822F-98CA8DAECA3D}"/>
            </a:ext>
          </a:extLst>
        </xdr:cNvPr>
        <xdr:cNvSpPr txBox="1"/>
      </xdr:nvSpPr>
      <xdr:spPr>
        <a:xfrm>
          <a:off x="4295775" y="32946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62" name="PoljeZBesedilom 61">
          <a:extLst>
            <a:ext uri="{FF2B5EF4-FFF2-40B4-BE49-F238E27FC236}">
              <a16:creationId xmlns:a16="http://schemas.microsoft.com/office/drawing/2014/main" id="{C4493D5C-FFEE-421D-8F56-60EE316AADA7}"/>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63" name="PoljeZBesedilom 62">
          <a:extLst>
            <a:ext uri="{FF2B5EF4-FFF2-40B4-BE49-F238E27FC236}">
              <a16:creationId xmlns:a16="http://schemas.microsoft.com/office/drawing/2014/main" id="{7EF361FA-1073-455A-9361-EE49A7E3619A}"/>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64" name="PoljeZBesedilom 63">
          <a:extLst>
            <a:ext uri="{FF2B5EF4-FFF2-40B4-BE49-F238E27FC236}">
              <a16:creationId xmlns:a16="http://schemas.microsoft.com/office/drawing/2014/main" id="{49196043-71A9-41F2-BDEA-E20340C14948}"/>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65" name="PoljeZBesedilom 64">
          <a:extLst>
            <a:ext uri="{FF2B5EF4-FFF2-40B4-BE49-F238E27FC236}">
              <a16:creationId xmlns:a16="http://schemas.microsoft.com/office/drawing/2014/main" id="{3D0618C0-8488-4B76-8B67-9E3242F861D2}"/>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66" name="PoljeZBesedilom 65">
          <a:extLst>
            <a:ext uri="{FF2B5EF4-FFF2-40B4-BE49-F238E27FC236}">
              <a16:creationId xmlns:a16="http://schemas.microsoft.com/office/drawing/2014/main" id="{4A9DF534-A8C8-4E51-81DA-172CD1D83C0A}"/>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67" name="PoljeZBesedilom 66">
          <a:extLst>
            <a:ext uri="{FF2B5EF4-FFF2-40B4-BE49-F238E27FC236}">
              <a16:creationId xmlns:a16="http://schemas.microsoft.com/office/drawing/2014/main" id="{315214A1-8D1F-4B8A-A536-FEECCBE53C9F}"/>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68" name="PoljeZBesedilom 67">
          <a:extLst>
            <a:ext uri="{FF2B5EF4-FFF2-40B4-BE49-F238E27FC236}">
              <a16:creationId xmlns:a16="http://schemas.microsoft.com/office/drawing/2014/main" id="{9183BC33-A480-4C35-B6E8-8CB3FE1DD860}"/>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69" name="PoljeZBesedilom 68">
          <a:extLst>
            <a:ext uri="{FF2B5EF4-FFF2-40B4-BE49-F238E27FC236}">
              <a16:creationId xmlns:a16="http://schemas.microsoft.com/office/drawing/2014/main" id="{65BDD5B7-E8B5-43AB-A4F8-37B16EDDA78F}"/>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0" name="PoljeZBesedilom 69">
          <a:extLst>
            <a:ext uri="{FF2B5EF4-FFF2-40B4-BE49-F238E27FC236}">
              <a16:creationId xmlns:a16="http://schemas.microsoft.com/office/drawing/2014/main" id="{E056C3FE-E51A-4A34-B4F4-726AF4F5FB3D}"/>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1" name="PoljeZBesedilom 70">
          <a:extLst>
            <a:ext uri="{FF2B5EF4-FFF2-40B4-BE49-F238E27FC236}">
              <a16:creationId xmlns:a16="http://schemas.microsoft.com/office/drawing/2014/main" id="{6F7239DF-352F-4BEE-9D87-08AC47D1CF46}"/>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2" name="PoljeZBesedilom 71">
          <a:extLst>
            <a:ext uri="{FF2B5EF4-FFF2-40B4-BE49-F238E27FC236}">
              <a16:creationId xmlns:a16="http://schemas.microsoft.com/office/drawing/2014/main" id="{18E55F8F-54D0-4A41-BCE5-A5870DB4FC50}"/>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3" name="PoljeZBesedilom 72">
          <a:extLst>
            <a:ext uri="{FF2B5EF4-FFF2-40B4-BE49-F238E27FC236}">
              <a16:creationId xmlns:a16="http://schemas.microsoft.com/office/drawing/2014/main" id="{284A9082-F690-4192-AB95-3AB3D1D88AE6}"/>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4" name="PoljeZBesedilom 73">
          <a:extLst>
            <a:ext uri="{FF2B5EF4-FFF2-40B4-BE49-F238E27FC236}">
              <a16:creationId xmlns:a16="http://schemas.microsoft.com/office/drawing/2014/main" id="{441A84A3-F59B-4575-9D04-BED92DD46F4C}"/>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5" name="PoljeZBesedilom 74">
          <a:extLst>
            <a:ext uri="{FF2B5EF4-FFF2-40B4-BE49-F238E27FC236}">
              <a16:creationId xmlns:a16="http://schemas.microsoft.com/office/drawing/2014/main" id="{8007A37E-2A84-4099-B8E9-F5ACDDF0DE4E}"/>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6" name="PoljeZBesedilom 75">
          <a:extLst>
            <a:ext uri="{FF2B5EF4-FFF2-40B4-BE49-F238E27FC236}">
              <a16:creationId xmlns:a16="http://schemas.microsoft.com/office/drawing/2014/main" id="{DA7DDF25-91C9-4920-859D-1BF9EF0DCC05}"/>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7" name="PoljeZBesedilom 76">
          <a:extLst>
            <a:ext uri="{FF2B5EF4-FFF2-40B4-BE49-F238E27FC236}">
              <a16:creationId xmlns:a16="http://schemas.microsoft.com/office/drawing/2014/main" id="{BD63665F-089E-4787-BB10-3DC25C188461}"/>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8" name="PoljeZBesedilom 77">
          <a:extLst>
            <a:ext uri="{FF2B5EF4-FFF2-40B4-BE49-F238E27FC236}">
              <a16:creationId xmlns:a16="http://schemas.microsoft.com/office/drawing/2014/main" id="{7B3C7162-D309-42D0-8F7E-807FC79FEACC}"/>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79" name="PoljeZBesedilom 78">
          <a:extLst>
            <a:ext uri="{FF2B5EF4-FFF2-40B4-BE49-F238E27FC236}">
              <a16:creationId xmlns:a16="http://schemas.microsoft.com/office/drawing/2014/main" id="{DF2587BF-39F0-4B90-B4F8-20D0FF48F87D}"/>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80" name="PoljeZBesedilom 79">
          <a:extLst>
            <a:ext uri="{FF2B5EF4-FFF2-40B4-BE49-F238E27FC236}">
              <a16:creationId xmlns:a16="http://schemas.microsoft.com/office/drawing/2014/main" id="{C0FB61F2-6AF3-4E7B-B718-574ECFF389F9}"/>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oneCellAnchor>
    <xdr:from>
      <xdr:col>3</xdr:col>
      <xdr:colOff>276225</xdr:colOff>
      <xdr:row>145</xdr:row>
      <xdr:rowOff>0</xdr:rowOff>
    </xdr:from>
    <xdr:ext cx="184731" cy="264560"/>
    <xdr:sp macro="" textlink="">
      <xdr:nvSpPr>
        <xdr:cNvPr id="81" name="PoljeZBesedilom 80">
          <a:extLst>
            <a:ext uri="{FF2B5EF4-FFF2-40B4-BE49-F238E27FC236}">
              <a16:creationId xmlns:a16="http://schemas.microsoft.com/office/drawing/2014/main" id="{03379CB5-AA8B-4468-902D-392B31F23056}"/>
            </a:ext>
          </a:extLst>
        </xdr:cNvPr>
        <xdr:cNvSpPr txBox="1"/>
      </xdr:nvSpPr>
      <xdr:spPr>
        <a:xfrm>
          <a:off x="4295775" y="61360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sz="1100"/>
        </a:p>
      </xdr:txBody>
    </xdr:sp>
    <xdr:clientData/>
  </xdr:one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3"/>
  <sheetViews>
    <sheetView view="pageBreakPreview" topLeftCell="A4" zoomScale="120" zoomScaleNormal="120" zoomScaleSheetLayoutView="120" workbookViewId="0">
      <selection activeCell="B25" sqref="B25:E25"/>
    </sheetView>
  </sheetViews>
  <sheetFormatPr defaultColWidth="9.140625" defaultRowHeight="15" x14ac:dyDescent="0.25"/>
  <cols>
    <col min="1" max="1" width="11.42578125" style="596" customWidth="1"/>
    <col min="2" max="3" width="9.140625" style="596"/>
    <col min="4" max="4" width="31.5703125" style="596" customWidth="1"/>
    <col min="5" max="5" width="19.140625" style="596" customWidth="1"/>
    <col min="6" max="6" width="14.5703125" style="596" customWidth="1"/>
    <col min="7" max="16384" width="9.140625" style="596"/>
  </cols>
  <sheetData>
    <row r="1" spans="1:6" ht="23.25" x14ac:dyDescent="0.35">
      <c r="A1" s="11" t="s">
        <v>734</v>
      </c>
    </row>
    <row r="3" spans="1:6" x14ac:dyDescent="0.25">
      <c r="A3" s="635" t="s">
        <v>0</v>
      </c>
      <c r="B3" s="636"/>
      <c r="C3" s="637"/>
      <c r="D3" s="637"/>
      <c r="E3" s="637"/>
      <c r="F3" s="637"/>
    </row>
    <row r="4" spans="1:6" ht="15.75" x14ac:dyDescent="0.25">
      <c r="A4" s="638" t="s">
        <v>2058</v>
      </c>
      <c r="B4" s="639"/>
      <c r="C4" s="640"/>
      <c r="D4" s="640"/>
      <c r="E4" s="640"/>
      <c r="F4" s="640"/>
    </row>
    <row r="5" spans="1:6" x14ac:dyDescent="0.25">
      <c r="A5" s="589"/>
      <c r="B5" s="12"/>
      <c r="C5" s="13"/>
      <c r="D5" s="14"/>
      <c r="E5" s="15"/>
      <c r="F5" s="16"/>
    </row>
    <row r="6" spans="1:6" x14ac:dyDescent="0.25">
      <c r="A6" s="641" t="s">
        <v>2</v>
      </c>
      <c r="B6" s="642"/>
      <c r="C6" s="13"/>
      <c r="D6" s="17"/>
      <c r="E6" s="13"/>
      <c r="F6" s="18"/>
    </row>
    <row r="7" spans="1:6" ht="15.75" x14ac:dyDescent="0.25">
      <c r="A7" s="647" t="s">
        <v>321</v>
      </c>
      <c r="B7" s="648"/>
      <c r="C7" s="649"/>
      <c r="D7" s="649"/>
      <c r="E7" s="649"/>
      <c r="F7" s="649"/>
    </row>
    <row r="8" spans="1:6" x14ac:dyDescent="0.25">
      <c r="A8" s="589"/>
      <c r="B8" s="12"/>
      <c r="C8" s="13"/>
      <c r="D8" s="17"/>
      <c r="E8" s="16"/>
      <c r="F8" s="16"/>
    </row>
    <row r="9" spans="1:6" ht="15.75" x14ac:dyDescent="0.25">
      <c r="A9" s="656" t="s">
        <v>962</v>
      </c>
      <c r="B9" s="657"/>
      <c r="C9" s="657"/>
      <c r="D9" s="657"/>
      <c r="E9" s="657"/>
      <c r="F9" s="657"/>
    </row>
    <row r="10" spans="1:6" x14ac:dyDescent="0.25">
      <c r="A10" s="19"/>
      <c r="B10" s="20"/>
      <c r="C10" s="21"/>
      <c r="D10" s="21"/>
      <c r="E10" s="21"/>
      <c r="F10" s="21"/>
    </row>
    <row r="11" spans="1:6" ht="15.75" thickBot="1" x14ac:dyDescent="0.3">
      <c r="A11" s="22" t="s">
        <v>3</v>
      </c>
      <c r="B11" s="658" t="s">
        <v>4</v>
      </c>
      <c r="C11" s="659"/>
      <c r="D11" s="659"/>
      <c r="E11" s="23"/>
      <c r="F11" s="22" t="s">
        <v>5</v>
      </c>
    </row>
    <row r="12" spans="1:6" x14ac:dyDescent="0.25">
      <c r="A12" s="24" t="s">
        <v>7</v>
      </c>
      <c r="B12" s="650" t="s">
        <v>965</v>
      </c>
      <c r="C12" s="651"/>
      <c r="D12" s="651"/>
      <c r="E12" s="652"/>
      <c r="F12" s="25">
        <f>F13+F14+F15</f>
        <v>0</v>
      </c>
    </row>
    <row r="13" spans="1:6" x14ac:dyDescent="0.25">
      <c r="A13" s="26"/>
      <c r="B13" s="643" t="s">
        <v>967</v>
      </c>
      <c r="C13" s="644"/>
      <c r="D13" s="644"/>
      <c r="E13" s="645"/>
      <c r="F13" s="27">
        <f>'Cevovodi 1.1'!F14</f>
        <v>0</v>
      </c>
    </row>
    <row r="14" spans="1:6" x14ac:dyDescent="0.25">
      <c r="A14" s="26"/>
      <c r="B14" s="643" t="s">
        <v>968</v>
      </c>
      <c r="C14" s="644"/>
      <c r="D14" s="644"/>
      <c r="E14" s="645"/>
      <c r="F14" s="27">
        <f>'Cevovodi 1.1'!F15+'Cevovodi 1.1'!F16</f>
        <v>0</v>
      </c>
    </row>
    <row r="15" spans="1:6" x14ac:dyDescent="0.25">
      <c r="A15" s="26"/>
      <c r="B15" s="643" t="s">
        <v>973</v>
      </c>
      <c r="C15" s="644"/>
      <c r="D15" s="644"/>
      <c r="E15" s="645"/>
      <c r="F15" s="27">
        <f>'Cevovodi 1.1'!F17+'Cevovodi 1.1'!F18</f>
        <v>0</v>
      </c>
    </row>
    <row r="16" spans="1:6" x14ac:dyDescent="0.25">
      <c r="A16" s="26"/>
      <c r="B16" s="643"/>
      <c r="C16" s="644"/>
      <c r="D16" s="644"/>
      <c r="E16" s="645"/>
      <c r="F16" s="25"/>
    </row>
    <row r="17" spans="1:6" x14ac:dyDescent="0.25">
      <c r="A17" s="28" t="s">
        <v>33</v>
      </c>
      <c r="B17" s="653" t="s">
        <v>975</v>
      </c>
      <c r="C17" s="654"/>
      <c r="D17" s="654"/>
      <c r="E17" s="655"/>
      <c r="F17" s="29">
        <f>F18+F19+F20+F21+F22+F23</f>
        <v>0</v>
      </c>
    </row>
    <row r="18" spans="1:6" x14ac:dyDescent="0.25">
      <c r="A18" s="24"/>
      <c r="B18" s="643" t="s">
        <v>967</v>
      </c>
      <c r="C18" s="644"/>
      <c r="D18" s="644"/>
      <c r="E18" s="645"/>
      <c r="F18" s="27">
        <f>'VH Pišece 60 m3'!F69</f>
        <v>0</v>
      </c>
    </row>
    <row r="19" spans="1:6" x14ac:dyDescent="0.25">
      <c r="A19" s="24"/>
      <c r="B19" s="643" t="s">
        <v>968</v>
      </c>
      <c r="C19" s="644"/>
      <c r="D19" s="644"/>
      <c r="E19" s="645"/>
      <c r="F19" s="27">
        <f>'VH Pišece 60 m3'!F15+'VH Pišece 60 m3'!F16</f>
        <v>0</v>
      </c>
    </row>
    <row r="20" spans="1:6" x14ac:dyDescent="0.25">
      <c r="A20" s="26"/>
      <c r="B20" s="643" t="s">
        <v>964</v>
      </c>
      <c r="C20" s="644"/>
      <c r="D20" s="644"/>
      <c r="E20" s="646"/>
      <c r="F20" s="27">
        <f>'ZU-VH Pišece'!G21</f>
        <v>0</v>
      </c>
    </row>
    <row r="21" spans="1:6" x14ac:dyDescent="0.25">
      <c r="A21" s="26"/>
      <c r="B21" s="643" t="s">
        <v>970</v>
      </c>
      <c r="C21" s="644"/>
      <c r="D21" s="644"/>
      <c r="E21" s="646"/>
      <c r="F21" s="27">
        <f>'VH Pišece el. priključek'!F21</f>
        <v>0</v>
      </c>
    </row>
    <row r="22" spans="1:6" x14ac:dyDescent="0.25">
      <c r="A22" s="26"/>
      <c r="B22" s="643" t="s">
        <v>969</v>
      </c>
      <c r="C22" s="644"/>
      <c r="D22" s="644"/>
      <c r="E22" s="646"/>
      <c r="F22" s="27">
        <f>'VH Pišece el. inšt.'!F24</f>
        <v>0</v>
      </c>
    </row>
    <row r="23" spans="1:6" x14ac:dyDescent="0.25">
      <c r="A23" s="26"/>
      <c r="B23" s="643" t="s">
        <v>973</v>
      </c>
      <c r="C23" s="644"/>
      <c r="D23" s="644"/>
      <c r="E23" s="645"/>
      <c r="F23" s="27">
        <f>'Strojne inšt. za vse objekte'!F11</f>
        <v>0</v>
      </c>
    </row>
    <row r="24" spans="1:6" x14ac:dyDescent="0.25">
      <c r="A24" s="26"/>
      <c r="B24" s="643"/>
      <c r="C24" s="644"/>
      <c r="D24" s="644"/>
      <c r="E24" s="646"/>
      <c r="F24" s="25"/>
    </row>
    <row r="25" spans="1:6" x14ac:dyDescent="0.25">
      <c r="A25" s="28" t="s">
        <v>147</v>
      </c>
      <c r="B25" s="653" t="s">
        <v>971</v>
      </c>
      <c r="C25" s="654"/>
      <c r="D25" s="654"/>
      <c r="E25" s="655"/>
      <c r="F25" s="29">
        <f>F26+F27</f>
        <v>0</v>
      </c>
    </row>
    <row r="26" spans="1:6" x14ac:dyDescent="0.25">
      <c r="A26" s="24"/>
      <c r="B26" s="643" t="s">
        <v>969</v>
      </c>
      <c r="C26" s="644"/>
      <c r="D26" s="644"/>
      <c r="E26" s="645"/>
      <c r="F26" s="27">
        <f>'ČR Duplo el. inšt.'!F24</f>
        <v>0</v>
      </c>
    </row>
    <row r="27" spans="1:6" x14ac:dyDescent="0.25">
      <c r="A27" s="26"/>
      <c r="B27" s="643" t="s">
        <v>973</v>
      </c>
      <c r="C27" s="644"/>
      <c r="D27" s="644"/>
      <c r="E27" s="646"/>
      <c r="F27" s="27">
        <f>'Strojne inšt. za vse objekte'!F13</f>
        <v>0</v>
      </c>
    </row>
    <row r="28" spans="1:6" x14ac:dyDescent="0.25">
      <c r="A28" s="26"/>
      <c r="B28" s="643"/>
      <c r="C28" s="644"/>
      <c r="D28" s="644"/>
      <c r="E28" s="646"/>
      <c r="F28" s="25"/>
    </row>
    <row r="29" spans="1:6" x14ac:dyDescent="0.25">
      <c r="A29" s="28" t="s">
        <v>8</v>
      </c>
      <c r="B29" s="653" t="s">
        <v>966</v>
      </c>
      <c r="C29" s="654"/>
      <c r="D29" s="654"/>
      <c r="E29" s="655"/>
      <c r="F29" s="29">
        <f>F30+F31+F32</f>
        <v>0</v>
      </c>
    </row>
    <row r="30" spans="1:6" x14ac:dyDescent="0.25">
      <c r="A30" s="30"/>
      <c r="B30" s="643" t="s">
        <v>967</v>
      </c>
      <c r="C30" s="644"/>
      <c r="D30" s="644"/>
      <c r="E30" s="645"/>
      <c r="F30" s="31">
        <f>'Cevovodi 1.2'!F14</f>
        <v>0</v>
      </c>
    </row>
    <row r="31" spans="1:6" x14ac:dyDescent="0.25">
      <c r="A31" s="30"/>
      <c r="B31" s="643" t="s">
        <v>968</v>
      </c>
      <c r="C31" s="644"/>
      <c r="D31" s="644"/>
      <c r="E31" s="645"/>
      <c r="F31" s="31">
        <f>'Cevovodi 1.2'!F15+'Cevovodi 1.2'!F16</f>
        <v>0</v>
      </c>
    </row>
    <row r="32" spans="1:6" x14ac:dyDescent="0.25">
      <c r="A32" s="30"/>
      <c r="B32" s="643" t="s">
        <v>973</v>
      </c>
      <c r="C32" s="644"/>
      <c r="D32" s="644"/>
      <c r="E32" s="645"/>
      <c r="F32" s="31">
        <f>'Cevovodi 1.2'!F17+'Cevovodi 1.2'!F18</f>
        <v>0</v>
      </c>
    </row>
    <row r="33" spans="1:6" x14ac:dyDescent="0.25">
      <c r="A33" s="30"/>
      <c r="B33" s="653"/>
      <c r="C33" s="654"/>
      <c r="D33" s="654"/>
      <c r="E33" s="655"/>
      <c r="F33" s="29"/>
    </row>
    <row r="34" spans="1:6" x14ac:dyDescent="0.25">
      <c r="A34" s="28" t="s">
        <v>76</v>
      </c>
      <c r="B34" s="653" t="s">
        <v>976</v>
      </c>
      <c r="C34" s="654"/>
      <c r="D34" s="654"/>
      <c r="E34" s="655"/>
      <c r="F34" s="29">
        <f>SUM(F35:F39)</f>
        <v>0</v>
      </c>
    </row>
    <row r="35" spans="1:6" x14ac:dyDescent="0.25">
      <c r="A35" s="24"/>
      <c r="B35" s="643" t="s">
        <v>967</v>
      </c>
      <c r="C35" s="644"/>
      <c r="D35" s="644"/>
      <c r="E35" s="645"/>
      <c r="F35" s="27">
        <f>'VH Brezje 200 m3'!F66</f>
        <v>0</v>
      </c>
    </row>
    <row r="36" spans="1:6" x14ac:dyDescent="0.25">
      <c r="A36" s="24"/>
      <c r="B36" s="643" t="s">
        <v>968</v>
      </c>
      <c r="C36" s="644"/>
      <c r="D36" s="644"/>
      <c r="E36" s="645"/>
      <c r="F36" s="27">
        <f>'VH Brezje 200 m3'!F15+'VH Brezje 200 m3'!F16</f>
        <v>0</v>
      </c>
    </row>
    <row r="37" spans="1:6" x14ac:dyDescent="0.25">
      <c r="A37" s="24"/>
      <c r="B37" s="643" t="s">
        <v>973</v>
      </c>
      <c r="C37" s="644"/>
      <c r="D37" s="644"/>
      <c r="E37" s="645"/>
      <c r="F37" s="27">
        <f>'Strojne inšt. za vse objekte'!F12</f>
        <v>0</v>
      </c>
    </row>
    <row r="38" spans="1:6" x14ac:dyDescent="0.25">
      <c r="A38" s="26"/>
      <c r="B38" s="643" t="s">
        <v>970</v>
      </c>
      <c r="C38" s="644"/>
      <c r="D38" s="644"/>
      <c r="E38" s="646"/>
      <c r="F38" s="27">
        <f>'VH Brezje el. priključek'!F21</f>
        <v>0</v>
      </c>
    </row>
    <row r="39" spans="1:6" x14ac:dyDescent="0.25">
      <c r="A39" s="26"/>
      <c r="B39" s="643" t="s">
        <v>969</v>
      </c>
      <c r="C39" s="644"/>
      <c r="D39" s="644"/>
      <c r="E39" s="646"/>
      <c r="F39" s="27">
        <f>'VH Brezje el. inšt.'!F24</f>
        <v>0</v>
      </c>
    </row>
    <row r="40" spans="1:6" x14ac:dyDescent="0.25">
      <c r="A40" s="28"/>
      <c r="B40" s="653"/>
      <c r="C40" s="654"/>
      <c r="D40" s="654"/>
      <c r="E40" s="655"/>
      <c r="F40" s="29"/>
    </row>
    <row r="41" spans="1:6" x14ac:dyDescent="0.25">
      <c r="A41" s="28" t="s">
        <v>960</v>
      </c>
      <c r="B41" s="653" t="s">
        <v>972</v>
      </c>
      <c r="C41" s="654"/>
      <c r="D41" s="654"/>
      <c r="E41" s="655"/>
      <c r="F41" s="29">
        <f>F42+F43+F44</f>
        <v>0</v>
      </c>
    </row>
    <row r="42" spans="1:6" x14ac:dyDescent="0.25">
      <c r="A42" s="30"/>
      <c r="B42" s="643" t="s">
        <v>967</v>
      </c>
      <c r="C42" s="644"/>
      <c r="D42" s="644"/>
      <c r="E42" s="645"/>
      <c r="F42" s="31">
        <f>'Cevovodi 1.3'!F13</f>
        <v>0</v>
      </c>
    </row>
    <row r="43" spans="1:6" x14ac:dyDescent="0.25">
      <c r="A43" s="30"/>
      <c r="B43" s="643" t="s">
        <v>968</v>
      </c>
      <c r="C43" s="644"/>
      <c r="D43" s="644"/>
      <c r="E43" s="645"/>
      <c r="F43" s="31">
        <f>'Cevovodi 1.3'!F14+'Cevovodi 1.3'!F15</f>
        <v>0</v>
      </c>
    </row>
    <row r="44" spans="1:6" x14ac:dyDescent="0.25">
      <c r="A44" s="30"/>
      <c r="B44" s="643" t="s">
        <v>973</v>
      </c>
      <c r="C44" s="644"/>
      <c r="D44" s="644"/>
      <c r="E44" s="645"/>
      <c r="F44" s="31">
        <f>'Cevovodi 1.3'!F16+'Cevovodi 1.3'!F17</f>
        <v>0</v>
      </c>
    </row>
    <row r="45" spans="1:6" x14ac:dyDescent="0.25">
      <c r="A45" s="30"/>
      <c r="B45" s="643"/>
      <c r="C45" s="644"/>
      <c r="D45" s="644"/>
      <c r="E45" s="645"/>
      <c r="F45" s="29"/>
    </row>
    <row r="46" spans="1:6" x14ac:dyDescent="0.25">
      <c r="A46" s="28" t="s">
        <v>961</v>
      </c>
      <c r="B46" s="653" t="s">
        <v>974</v>
      </c>
      <c r="C46" s="654"/>
      <c r="D46" s="654"/>
      <c r="E46" s="655"/>
      <c r="F46" s="29">
        <f>F47+F48+F49</f>
        <v>0</v>
      </c>
    </row>
    <row r="47" spans="1:6" x14ac:dyDescent="0.25">
      <c r="A47" s="30"/>
      <c r="B47" s="643" t="s">
        <v>967</v>
      </c>
      <c r="C47" s="644"/>
      <c r="D47" s="644"/>
      <c r="E47" s="645"/>
      <c r="F47" s="31">
        <f>'Cevovodi 1.4'!F14</f>
        <v>0</v>
      </c>
    </row>
    <row r="48" spans="1:6" x14ac:dyDescent="0.25">
      <c r="A48" s="30"/>
      <c r="B48" s="643" t="s">
        <v>968</v>
      </c>
      <c r="C48" s="644"/>
      <c r="D48" s="644"/>
      <c r="E48" s="645"/>
      <c r="F48" s="31">
        <f>'Cevovodi 1.4'!F15+'Cevovodi 1.4'!F16</f>
        <v>0</v>
      </c>
    </row>
    <row r="49" spans="1:6" ht="15.75" thickBot="1" x14ac:dyDescent="0.3">
      <c r="A49" s="30"/>
      <c r="B49" s="643" t="s">
        <v>973</v>
      </c>
      <c r="C49" s="644"/>
      <c r="D49" s="644"/>
      <c r="E49" s="645"/>
      <c r="F49" s="31">
        <f>'Cevovodi 1.4'!F17+'Cevovodi 1.4'!F18</f>
        <v>0</v>
      </c>
    </row>
    <row r="50" spans="1:6" ht="15.75" thickTop="1" x14ac:dyDescent="0.25">
      <c r="A50" s="32"/>
      <c r="B50" s="33" t="s">
        <v>963</v>
      </c>
      <c r="C50" s="34"/>
      <c r="D50" s="35"/>
      <c r="E50" s="36"/>
      <c r="F50" s="37">
        <f>F12+F17+F25+F29+F34+F41+F46</f>
        <v>0</v>
      </c>
    </row>
    <row r="51" spans="1:6" x14ac:dyDescent="0.25">
      <c r="A51" s="38"/>
      <c r="B51" s="38"/>
      <c r="C51" s="38"/>
      <c r="D51" s="38"/>
      <c r="E51" s="38"/>
      <c r="F51" s="38"/>
    </row>
    <row r="52" spans="1:6" x14ac:dyDescent="0.25">
      <c r="A52" s="38"/>
      <c r="B52" s="38"/>
      <c r="C52" s="38"/>
      <c r="D52" s="38"/>
      <c r="E52" s="38"/>
      <c r="F52" s="38"/>
    </row>
    <row r="53" spans="1:6" x14ac:dyDescent="0.25">
      <c r="A53" s="38"/>
      <c r="B53" s="38"/>
      <c r="C53" s="38"/>
      <c r="D53" s="38"/>
      <c r="E53" s="38"/>
      <c r="F53" s="38"/>
    </row>
  </sheetData>
  <sheetProtection algorithmName="SHA-512" hashValue="GyKrGGWNPQK7EK4KFce49bn3gsVM1/F3fcW02f0xWKUSnvyrenBLFTl9AJVVOFvIVaqfzMszjk+Nc7It2ZrxEA==" saltValue="Rc82qQmBLXuyhI7BSRPyyw==" spinCount="100000" sheet="1"/>
  <mergeCells count="44">
    <mergeCell ref="B23:E23"/>
    <mergeCell ref="B38:E38"/>
    <mergeCell ref="B39:E39"/>
    <mergeCell ref="B43:E43"/>
    <mergeCell ref="B28:E28"/>
    <mergeCell ref="B31:E31"/>
    <mergeCell ref="B32:E32"/>
    <mergeCell ref="B33:E33"/>
    <mergeCell ref="B34:E34"/>
    <mergeCell ref="B35:E35"/>
    <mergeCell ref="B36:E36"/>
    <mergeCell ref="B37:E37"/>
    <mergeCell ref="B49:E49"/>
    <mergeCell ref="A7:F7"/>
    <mergeCell ref="B13:E13"/>
    <mergeCell ref="B14:E14"/>
    <mergeCell ref="B12:E12"/>
    <mergeCell ref="B29:E29"/>
    <mergeCell ref="B41:E41"/>
    <mergeCell ref="B46:E46"/>
    <mergeCell ref="A9:F9"/>
    <mergeCell ref="B11:D11"/>
    <mergeCell ref="B30:E30"/>
    <mergeCell ref="B40:E40"/>
    <mergeCell ref="B17:E17"/>
    <mergeCell ref="B27:E27"/>
    <mergeCell ref="B25:E25"/>
    <mergeCell ref="B42:E42"/>
    <mergeCell ref="A3:F3"/>
    <mergeCell ref="A4:F4"/>
    <mergeCell ref="A6:B6"/>
    <mergeCell ref="B47:E47"/>
    <mergeCell ref="B48:E48"/>
    <mergeCell ref="B44:E44"/>
    <mergeCell ref="B45:E45"/>
    <mergeCell ref="B16:E16"/>
    <mergeCell ref="B20:E20"/>
    <mergeCell ref="B15:E15"/>
    <mergeCell ref="B18:E18"/>
    <mergeCell ref="B22:E22"/>
    <mergeCell ref="B26:E26"/>
    <mergeCell ref="B24:E24"/>
    <mergeCell ref="B19:E19"/>
    <mergeCell ref="B21:E21"/>
  </mergeCells>
  <pageMargins left="0.70866141732283472" right="0.70866141732283472" top="0.74803149606299213" bottom="0.74803149606299213" header="0.31496062992125984" footer="0.31496062992125984"/>
  <pageSetup paperSize="9" scale="90" orientation="portrait" r:id="rId1"/>
  <headerFooter>
    <oddHeader>&amp;L&amp;"Arial,Poševno"&amp;9Komunala Brežice d. o. o.</oddHeader>
    <oddFooter>&amp;L&amp;"Arial,Poševno"&amp;9Popis del za objekt "&amp;"Arial,Krepko poševno"Vodovod Pišece-Bizeljsko-Bojsno&amp;"Arial,Poševno"" - &amp;"Arial,Krepko poševno"REKAPITULACIJA&amp;R&amp;P/&amp;N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G312"/>
  <sheetViews>
    <sheetView view="pageBreakPreview" topLeftCell="A208" zoomScaleNormal="100" zoomScaleSheetLayoutView="100" workbookViewId="0">
      <selection activeCell="C61" sqref="C61"/>
    </sheetView>
  </sheetViews>
  <sheetFormatPr defaultColWidth="11.140625" defaultRowHeight="12.75" x14ac:dyDescent="0.2"/>
  <cols>
    <col min="1" max="1" width="7.7109375" style="77" customWidth="1"/>
    <col min="2" max="2" width="50.42578125" style="78" customWidth="1"/>
    <col min="3" max="3" width="6.140625" style="78" bestFit="1" customWidth="1"/>
    <col min="4" max="4" width="10.28515625" style="79" customWidth="1"/>
    <col min="5" max="5" width="11.42578125" style="78" customWidth="1"/>
    <col min="6" max="6" width="14" style="445" bestFit="1" customWidth="1"/>
    <col min="7" max="256" width="11.140625" style="13"/>
    <col min="257" max="257" width="7.7109375" style="13" customWidth="1"/>
    <col min="258" max="258" width="50.42578125" style="13" customWidth="1"/>
    <col min="259" max="259" width="6.140625" style="13" bestFit="1" customWidth="1"/>
    <col min="260" max="260" width="10.28515625" style="13" customWidth="1"/>
    <col min="261" max="261" width="11.42578125" style="13" customWidth="1"/>
    <col min="262" max="262" width="14" style="13" bestFit="1" customWidth="1"/>
    <col min="263" max="512" width="11.140625" style="13"/>
    <col min="513" max="513" width="7.7109375" style="13" customWidth="1"/>
    <col min="514" max="514" width="50.42578125" style="13" customWidth="1"/>
    <col min="515" max="515" width="6.140625" style="13" bestFit="1" customWidth="1"/>
    <col min="516" max="516" width="10.28515625" style="13" customWidth="1"/>
    <col min="517" max="517" width="11.42578125" style="13" customWidth="1"/>
    <col min="518" max="518" width="14" style="13" bestFit="1" customWidth="1"/>
    <col min="519" max="768" width="11.140625" style="13"/>
    <col min="769" max="769" width="7.7109375" style="13" customWidth="1"/>
    <col min="770" max="770" width="50.42578125" style="13" customWidth="1"/>
    <col min="771" max="771" width="6.140625" style="13" bestFit="1" customWidth="1"/>
    <col min="772" max="772" width="10.28515625" style="13" customWidth="1"/>
    <col min="773" max="773" width="11.42578125" style="13" customWidth="1"/>
    <col min="774" max="774" width="14" style="13" bestFit="1" customWidth="1"/>
    <col min="775" max="1024" width="11.140625" style="13"/>
    <col min="1025" max="1025" width="7.7109375" style="13" customWidth="1"/>
    <col min="1026" max="1026" width="50.42578125" style="13" customWidth="1"/>
    <col min="1027" max="1027" width="6.140625" style="13" bestFit="1" customWidth="1"/>
    <col min="1028" max="1028" width="10.28515625" style="13" customWidth="1"/>
    <col min="1029" max="1029" width="11.42578125" style="13" customWidth="1"/>
    <col min="1030" max="1030" width="14" style="13" bestFit="1" customWidth="1"/>
    <col min="1031" max="1280" width="11.140625" style="13"/>
    <col min="1281" max="1281" width="7.7109375" style="13" customWidth="1"/>
    <col min="1282" max="1282" width="50.42578125" style="13" customWidth="1"/>
    <col min="1283" max="1283" width="6.140625" style="13" bestFit="1" customWidth="1"/>
    <col min="1284" max="1284" width="10.28515625" style="13" customWidth="1"/>
    <col min="1285" max="1285" width="11.42578125" style="13" customWidth="1"/>
    <col min="1286" max="1286" width="14" style="13" bestFit="1" customWidth="1"/>
    <col min="1287" max="1536" width="11.140625" style="13"/>
    <col min="1537" max="1537" width="7.7109375" style="13" customWidth="1"/>
    <col min="1538" max="1538" width="50.42578125" style="13" customWidth="1"/>
    <col min="1539" max="1539" width="6.140625" style="13" bestFit="1" customWidth="1"/>
    <col min="1540" max="1540" width="10.28515625" style="13" customWidth="1"/>
    <col min="1541" max="1541" width="11.42578125" style="13" customWidth="1"/>
    <col min="1542" max="1542" width="14" style="13" bestFit="1" customWidth="1"/>
    <col min="1543" max="1792" width="11.140625" style="13"/>
    <col min="1793" max="1793" width="7.7109375" style="13" customWidth="1"/>
    <col min="1794" max="1794" width="50.42578125" style="13" customWidth="1"/>
    <col min="1795" max="1795" width="6.140625" style="13" bestFit="1" customWidth="1"/>
    <col min="1796" max="1796" width="10.28515625" style="13" customWidth="1"/>
    <col min="1797" max="1797" width="11.42578125" style="13" customWidth="1"/>
    <col min="1798" max="1798" width="14" style="13" bestFit="1" customWidth="1"/>
    <col min="1799" max="2048" width="11.140625" style="13"/>
    <col min="2049" max="2049" width="7.7109375" style="13" customWidth="1"/>
    <col min="2050" max="2050" width="50.42578125" style="13" customWidth="1"/>
    <col min="2051" max="2051" width="6.140625" style="13" bestFit="1" customWidth="1"/>
    <col min="2052" max="2052" width="10.28515625" style="13" customWidth="1"/>
    <col min="2053" max="2053" width="11.42578125" style="13" customWidth="1"/>
    <col min="2054" max="2054" width="14" style="13" bestFit="1" customWidth="1"/>
    <col min="2055" max="2304" width="11.140625" style="13"/>
    <col min="2305" max="2305" width="7.7109375" style="13" customWidth="1"/>
    <col min="2306" max="2306" width="50.42578125" style="13" customWidth="1"/>
    <col min="2307" max="2307" width="6.140625" style="13" bestFit="1" customWidth="1"/>
    <col min="2308" max="2308" width="10.28515625" style="13" customWidth="1"/>
    <col min="2309" max="2309" width="11.42578125" style="13" customWidth="1"/>
    <col min="2310" max="2310" width="14" style="13" bestFit="1" customWidth="1"/>
    <col min="2311" max="2560" width="11.140625" style="13"/>
    <col min="2561" max="2561" width="7.7109375" style="13" customWidth="1"/>
    <col min="2562" max="2562" width="50.42578125" style="13" customWidth="1"/>
    <col min="2563" max="2563" width="6.140625" style="13" bestFit="1" customWidth="1"/>
    <col min="2564" max="2564" width="10.28515625" style="13" customWidth="1"/>
    <col min="2565" max="2565" width="11.42578125" style="13" customWidth="1"/>
    <col min="2566" max="2566" width="14" style="13" bestFit="1" customWidth="1"/>
    <col min="2567" max="2816" width="11.140625" style="13"/>
    <col min="2817" max="2817" width="7.7109375" style="13" customWidth="1"/>
    <col min="2818" max="2818" width="50.42578125" style="13" customWidth="1"/>
    <col min="2819" max="2819" width="6.140625" style="13" bestFit="1" customWidth="1"/>
    <col min="2820" max="2820" width="10.28515625" style="13" customWidth="1"/>
    <col min="2821" max="2821" width="11.42578125" style="13" customWidth="1"/>
    <col min="2822" max="2822" width="14" style="13" bestFit="1" customWidth="1"/>
    <col min="2823" max="3072" width="11.140625" style="13"/>
    <col min="3073" max="3073" width="7.7109375" style="13" customWidth="1"/>
    <col min="3074" max="3074" width="50.42578125" style="13" customWidth="1"/>
    <col min="3075" max="3075" width="6.140625" style="13" bestFit="1" customWidth="1"/>
    <col min="3076" max="3076" width="10.28515625" style="13" customWidth="1"/>
    <col min="3077" max="3077" width="11.42578125" style="13" customWidth="1"/>
    <col min="3078" max="3078" width="14" style="13" bestFit="1" customWidth="1"/>
    <col min="3079" max="3328" width="11.140625" style="13"/>
    <col min="3329" max="3329" width="7.7109375" style="13" customWidth="1"/>
    <col min="3330" max="3330" width="50.42578125" style="13" customWidth="1"/>
    <col min="3331" max="3331" width="6.140625" style="13" bestFit="1" customWidth="1"/>
    <col min="3332" max="3332" width="10.28515625" style="13" customWidth="1"/>
    <col min="3333" max="3333" width="11.42578125" style="13" customWidth="1"/>
    <col min="3334" max="3334" width="14" style="13" bestFit="1" customWidth="1"/>
    <col min="3335" max="3584" width="11.140625" style="13"/>
    <col min="3585" max="3585" width="7.7109375" style="13" customWidth="1"/>
    <col min="3586" max="3586" width="50.42578125" style="13" customWidth="1"/>
    <col min="3587" max="3587" width="6.140625" style="13" bestFit="1" customWidth="1"/>
    <col min="3588" max="3588" width="10.28515625" style="13" customWidth="1"/>
    <col min="3589" max="3589" width="11.42578125" style="13" customWidth="1"/>
    <col min="3590" max="3590" width="14" style="13" bestFit="1" customWidth="1"/>
    <col min="3591" max="3840" width="11.140625" style="13"/>
    <col min="3841" max="3841" width="7.7109375" style="13" customWidth="1"/>
    <col min="3842" max="3842" width="50.42578125" style="13" customWidth="1"/>
    <col min="3843" max="3843" width="6.140625" style="13" bestFit="1" customWidth="1"/>
    <col min="3844" max="3844" width="10.28515625" style="13" customWidth="1"/>
    <col min="3845" max="3845" width="11.42578125" style="13" customWidth="1"/>
    <col min="3846" max="3846" width="14" style="13" bestFit="1" customWidth="1"/>
    <col min="3847" max="4096" width="11.140625" style="13"/>
    <col min="4097" max="4097" width="7.7109375" style="13" customWidth="1"/>
    <col min="4098" max="4098" width="50.42578125" style="13" customWidth="1"/>
    <col min="4099" max="4099" width="6.140625" style="13" bestFit="1" customWidth="1"/>
    <col min="4100" max="4100" width="10.28515625" style="13" customWidth="1"/>
    <col min="4101" max="4101" width="11.42578125" style="13" customWidth="1"/>
    <col min="4102" max="4102" width="14" style="13" bestFit="1" customWidth="1"/>
    <col min="4103" max="4352" width="11.140625" style="13"/>
    <col min="4353" max="4353" width="7.7109375" style="13" customWidth="1"/>
    <col min="4354" max="4354" width="50.42578125" style="13" customWidth="1"/>
    <col min="4355" max="4355" width="6.140625" style="13" bestFit="1" customWidth="1"/>
    <col min="4356" max="4356" width="10.28515625" style="13" customWidth="1"/>
    <col min="4357" max="4357" width="11.42578125" style="13" customWidth="1"/>
    <col min="4358" max="4358" width="14" style="13" bestFit="1" customWidth="1"/>
    <col min="4359" max="4608" width="11.140625" style="13"/>
    <col min="4609" max="4609" width="7.7109375" style="13" customWidth="1"/>
    <col min="4610" max="4610" width="50.42578125" style="13" customWidth="1"/>
    <col min="4611" max="4611" width="6.140625" style="13" bestFit="1" customWidth="1"/>
    <col min="4612" max="4612" width="10.28515625" style="13" customWidth="1"/>
    <col min="4613" max="4613" width="11.42578125" style="13" customWidth="1"/>
    <col min="4614" max="4614" width="14" style="13" bestFit="1" customWidth="1"/>
    <col min="4615" max="4864" width="11.140625" style="13"/>
    <col min="4865" max="4865" width="7.7109375" style="13" customWidth="1"/>
    <col min="4866" max="4866" width="50.42578125" style="13" customWidth="1"/>
    <col min="4867" max="4867" width="6.140625" style="13" bestFit="1" customWidth="1"/>
    <col min="4868" max="4868" width="10.28515625" style="13" customWidth="1"/>
    <col min="4869" max="4869" width="11.42578125" style="13" customWidth="1"/>
    <col min="4870" max="4870" width="14" style="13" bestFit="1" customWidth="1"/>
    <col min="4871" max="5120" width="11.140625" style="13"/>
    <col min="5121" max="5121" width="7.7109375" style="13" customWidth="1"/>
    <col min="5122" max="5122" width="50.42578125" style="13" customWidth="1"/>
    <col min="5123" max="5123" width="6.140625" style="13" bestFit="1" customWidth="1"/>
    <col min="5124" max="5124" width="10.28515625" style="13" customWidth="1"/>
    <col min="5125" max="5125" width="11.42578125" style="13" customWidth="1"/>
    <col min="5126" max="5126" width="14" style="13" bestFit="1" customWidth="1"/>
    <col min="5127" max="5376" width="11.140625" style="13"/>
    <col min="5377" max="5377" width="7.7109375" style="13" customWidth="1"/>
    <col min="5378" max="5378" width="50.42578125" style="13" customWidth="1"/>
    <col min="5379" max="5379" width="6.140625" style="13" bestFit="1" customWidth="1"/>
    <col min="5380" max="5380" width="10.28515625" style="13" customWidth="1"/>
    <col min="5381" max="5381" width="11.42578125" style="13" customWidth="1"/>
    <col min="5382" max="5382" width="14" style="13" bestFit="1" customWidth="1"/>
    <col min="5383" max="5632" width="11.140625" style="13"/>
    <col min="5633" max="5633" width="7.7109375" style="13" customWidth="1"/>
    <col min="5634" max="5634" width="50.42578125" style="13" customWidth="1"/>
    <col min="5635" max="5635" width="6.140625" style="13" bestFit="1" customWidth="1"/>
    <col min="5636" max="5636" width="10.28515625" style="13" customWidth="1"/>
    <col min="5637" max="5637" width="11.42578125" style="13" customWidth="1"/>
    <col min="5638" max="5638" width="14" style="13" bestFit="1" customWidth="1"/>
    <col min="5639" max="5888" width="11.140625" style="13"/>
    <col min="5889" max="5889" width="7.7109375" style="13" customWidth="1"/>
    <col min="5890" max="5890" width="50.42578125" style="13" customWidth="1"/>
    <col min="5891" max="5891" width="6.140625" style="13" bestFit="1" customWidth="1"/>
    <col min="5892" max="5892" width="10.28515625" style="13" customWidth="1"/>
    <col min="5893" max="5893" width="11.42578125" style="13" customWidth="1"/>
    <col min="5894" max="5894" width="14" style="13" bestFit="1" customWidth="1"/>
    <col min="5895" max="6144" width="11.140625" style="13"/>
    <col min="6145" max="6145" width="7.7109375" style="13" customWidth="1"/>
    <col min="6146" max="6146" width="50.42578125" style="13" customWidth="1"/>
    <col min="6147" max="6147" width="6.140625" style="13" bestFit="1" customWidth="1"/>
    <col min="6148" max="6148" width="10.28515625" style="13" customWidth="1"/>
    <col min="6149" max="6149" width="11.42578125" style="13" customWidth="1"/>
    <col min="6150" max="6150" width="14" style="13" bestFit="1" customWidth="1"/>
    <col min="6151" max="6400" width="11.140625" style="13"/>
    <col min="6401" max="6401" width="7.7109375" style="13" customWidth="1"/>
    <col min="6402" max="6402" width="50.42578125" style="13" customWidth="1"/>
    <col min="6403" max="6403" width="6.140625" style="13" bestFit="1" customWidth="1"/>
    <col min="6404" max="6404" width="10.28515625" style="13" customWidth="1"/>
    <col min="6405" max="6405" width="11.42578125" style="13" customWidth="1"/>
    <col min="6406" max="6406" width="14" style="13" bestFit="1" customWidth="1"/>
    <col min="6407" max="6656" width="11.140625" style="13"/>
    <col min="6657" max="6657" width="7.7109375" style="13" customWidth="1"/>
    <col min="6658" max="6658" width="50.42578125" style="13" customWidth="1"/>
    <col min="6659" max="6659" width="6.140625" style="13" bestFit="1" customWidth="1"/>
    <col min="6660" max="6660" width="10.28515625" style="13" customWidth="1"/>
    <col min="6661" max="6661" width="11.42578125" style="13" customWidth="1"/>
    <col min="6662" max="6662" width="14" style="13" bestFit="1" customWidth="1"/>
    <col min="6663" max="6912" width="11.140625" style="13"/>
    <col min="6913" max="6913" width="7.7109375" style="13" customWidth="1"/>
    <col min="6914" max="6914" width="50.42578125" style="13" customWidth="1"/>
    <col min="6915" max="6915" width="6.140625" style="13" bestFit="1" customWidth="1"/>
    <col min="6916" max="6916" width="10.28515625" style="13" customWidth="1"/>
    <col min="6917" max="6917" width="11.42578125" style="13" customWidth="1"/>
    <col min="6918" max="6918" width="14" style="13" bestFit="1" customWidth="1"/>
    <col min="6919" max="7168" width="11.140625" style="13"/>
    <col min="7169" max="7169" width="7.7109375" style="13" customWidth="1"/>
    <col min="7170" max="7170" width="50.42578125" style="13" customWidth="1"/>
    <col min="7171" max="7171" width="6.140625" style="13" bestFit="1" customWidth="1"/>
    <col min="7172" max="7172" width="10.28515625" style="13" customWidth="1"/>
    <col min="7173" max="7173" width="11.42578125" style="13" customWidth="1"/>
    <col min="7174" max="7174" width="14" style="13" bestFit="1" customWidth="1"/>
    <col min="7175" max="7424" width="11.140625" style="13"/>
    <col min="7425" max="7425" width="7.7109375" style="13" customWidth="1"/>
    <col min="7426" max="7426" width="50.42578125" style="13" customWidth="1"/>
    <col min="7427" max="7427" width="6.140625" style="13" bestFit="1" customWidth="1"/>
    <col min="7428" max="7428" width="10.28515625" style="13" customWidth="1"/>
    <col min="7429" max="7429" width="11.42578125" style="13" customWidth="1"/>
    <col min="7430" max="7430" width="14" style="13" bestFit="1" customWidth="1"/>
    <col min="7431" max="7680" width="11.140625" style="13"/>
    <col min="7681" max="7681" width="7.7109375" style="13" customWidth="1"/>
    <col min="7682" max="7682" width="50.42578125" style="13" customWidth="1"/>
    <col min="7683" max="7683" width="6.140625" style="13" bestFit="1" customWidth="1"/>
    <col min="7684" max="7684" width="10.28515625" style="13" customWidth="1"/>
    <col min="7685" max="7685" width="11.42578125" style="13" customWidth="1"/>
    <col min="7686" max="7686" width="14" style="13" bestFit="1" customWidth="1"/>
    <col min="7687" max="7936" width="11.140625" style="13"/>
    <col min="7937" max="7937" width="7.7109375" style="13" customWidth="1"/>
    <col min="7938" max="7938" width="50.42578125" style="13" customWidth="1"/>
    <col min="7939" max="7939" width="6.140625" style="13" bestFit="1" customWidth="1"/>
    <col min="7940" max="7940" width="10.28515625" style="13" customWidth="1"/>
    <col min="7941" max="7941" width="11.42578125" style="13" customWidth="1"/>
    <col min="7942" max="7942" width="14" style="13" bestFit="1" customWidth="1"/>
    <col min="7943" max="8192" width="11.140625" style="13"/>
    <col min="8193" max="8193" width="7.7109375" style="13" customWidth="1"/>
    <col min="8194" max="8194" width="50.42578125" style="13" customWidth="1"/>
    <col min="8195" max="8195" width="6.140625" style="13" bestFit="1" customWidth="1"/>
    <col min="8196" max="8196" width="10.28515625" style="13" customWidth="1"/>
    <col min="8197" max="8197" width="11.42578125" style="13" customWidth="1"/>
    <col min="8198" max="8198" width="14" style="13" bestFit="1" customWidth="1"/>
    <col min="8199" max="8448" width="11.140625" style="13"/>
    <col min="8449" max="8449" width="7.7109375" style="13" customWidth="1"/>
    <col min="8450" max="8450" width="50.42578125" style="13" customWidth="1"/>
    <col min="8451" max="8451" width="6.140625" style="13" bestFit="1" customWidth="1"/>
    <col min="8452" max="8452" width="10.28515625" style="13" customWidth="1"/>
    <col min="8453" max="8453" width="11.42578125" style="13" customWidth="1"/>
    <col min="8454" max="8454" width="14" style="13" bestFit="1" customWidth="1"/>
    <col min="8455" max="8704" width="11.140625" style="13"/>
    <col min="8705" max="8705" width="7.7109375" style="13" customWidth="1"/>
    <col min="8706" max="8706" width="50.42578125" style="13" customWidth="1"/>
    <col min="8707" max="8707" width="6.140625" style="13" bestFit="1" customWidth="1"/>
    <col min="8708" max="8708" width="10.28515625" style="13" customWidth="1"/>
    <col min="8709" max="8709" width="11.42578125" style="13" customWidth="1"/>
    <col min="8710" max="8710" width="14" style="13" bestFit="1" customWidth="1"/>
    <col min="8711" max="8960" width="11.140625" style="13"/>
    <col min="8961" max="8961" width="7.7109375" style="13" customWidth="1"/>
    <col min="8962" max="8962" width="50.42578125" style="13" customWidth="1"/>
    <col min="8963" max="8963" width="6.140625" style="13" bestFit="1" customWidth="1"/>
    <col min="8964" max="8964" width="10.28515625" style="13" customWidth="1"/>
    <col min="8965" max="8965" width="11.42578125" style="13" customWidth="1"/>
    <col min="8966" max="8966" width="14" style="13" bestFit="1" customWidth="1"/>
    <col min="8967" max="9216" width="11.140625" style="13"/>
    <col min="9217" max="9217" width="7.7109375" style="13" customWidth="1"/>
    <col min="9218" max="9218" width="50.42578125" style="13" customWidth="1"/>
    <col min="9219" max="9219" width="6.140625" style="13" bestFit="1" customWidth="1"/>
    <col min="9220" max="9220" width="10.28515625" style="13" customWidth="1"/>
    <col min="9221" max="9221" width="11.42578125" style="13" customWidth="1"/>
    <col min="9222" max="9222" width="14" style="13" bestFit="1" customWidth="1"/>
    <col min="9223" max="9472" width="11.140625" style="13"/>
    <col min="9473" max="9473" width="7.7109375" style="13" customWidth="1"/>
    <col min="9474" max="9474" width="50.42578125" style="13" customWidth="1"/>
    <col min="9475" max="9475" width="6.140625" style="13" bestFit="1" customWidth="1"/>
    <col min="9476" max="9476" width="10.28515625" style="13" customWidth="1"/>
    <col min="9477" max="9477" width="11.42578125" style="13" customWidth="1"/>
    <col min="9478" max="9478" width="14" style="13" bestFit="1" customWidth="1"/>
    <col min="9479" max="9728" width="11.140625" style="13"/>
    <col min="9729" max="9729" width="7.7109375" style="13" customWidth="1"/>
    <col min="9730" max="9730" width="50.42578125" style="13" customWidth="1"/>
    <col min="9731" max="9731" width="6.140625" style="13" bestFit="1" customWidth="1"/>
    <col min="9732" max="9732" width="10.28515625" style="13" customWidth="1"/>
    <col min="9733" max="9733" width="11.42578125" style="13" customWidth="1"/>
    <col min="9734" max="9734" width="14" style="13" bestFit="1" customWidth="1"/>
    <col min="9735" max="9984" width="11.140625" style="13"/>
    <col min="9985" max="9985" width="7.7109375" style="13" customWidth="1"/>
    <col min="9986" max="9986" width="50.42578125" style="13" customWidth="1"/>
    <col min="9987" max="9987" width="6.140625" style="13" bestFit="1" customWidth="1"/>
    <col min="9988" max="9988" width="10.28515625" style="13" customWidth="1"/>
    <col min="9989" max="9989" width="11.42578125" style="13" customWidth="1"/>
    <col min="9990" max="9990" width="14" style="13" bestFit="1" customWidth="1"/>
    <col min="9991" max="10240" width="11.140625" style="13"/>
    <col min="10241" max="10241" width="7.7109375" style="13" customWidth="1"/>
    <col min="10242" max="10242" width="50.42578125" style="13" customWidth="1"/>
    <col min="10243" max="10243" width="6.140625" style="13" bestFit="1" customWidth="1"/>
    <col min="10244" max="10244" width="10.28515625" style="13" customWidth="1"/>
    <col min="10245" max="10245" width="11.42578125" style="13" customWidth="1"/>
    <col min="10246" max="10246" width="14" style="13" bestFit="1" customWidth="1"/>
    <col min="10247" max="10496" width="11.140625" style="13"/>
    <col min="10497" max="10497" width="7.7109375" style="13" customWidth="1"/>
    <col min="10498" max="10498" width="50.42578125" style="13" customWidth="1"/>
    <col min="10499" max="10499" width="6.140625" style="13" bestFit="1" customWidth="1"/>
    <col min="10500" max="10500" width="10.28515625" style="13" customWidth="1"/>
    <col min="10501" max="10501" width="11.42578125" style="13" customWidth="1"/>
    <col min="10502" max="10502" width="14" style="13" bestFit="1" customWidth="1"/>
    <col min="10503" max="10752" width="11.140625" style="13"/>
    <col min="10753" max="10753" width="7.7109375" style="13" customWidth="1"/>
    <col min="10754" max="10754" width="50.42578125" style="13" customWidth="1"/>
    <col min="10755" max="10755" width="6.140625" style="13" bestFit="1" customWidth="1"/>
    <col min="10756" max="10756" width="10.28515625" style="13" customWidth="1"/>
    <col min="10757" max="10757" width="11.42578125" style="13" customWidth="1"/>
    <col min="10758" max="10758" width="14" style="13" bestFit="1" customWidth="1"/>
    <col min="10759" max="11008" width="11.140625" style="13"/>
    <col min="11009" max="11009" width="7.7109375" style="13" customWidth="1"/>
    <col min="11010" max="11010" width="50.42578125" style="13" customWidth="1"/>
    <col min="11011" max="11011" width="6.140625" style="13" bestFit="1" customWidth="1"/>
    <col min="11012" max="11012" width="10.28515625" style="13" customWidth="1"/>
    <col min="11013" max="11013" width="11.42578125" style="13" customWidth="1"/>
    <col min="11014" max="11014" width="14" style="13" bestFit="1" customWidth="1"/>
    <col min="11015" max="11264" width="11.140625" style="13"/>
    <col min="11265" max="11265" width="7.7109375" style="13" customWidth="1"/>
    <col min="11266" max="11266" width="50.42578125" style="13" customWidth="1"/>
    <col min="11267" max="11267" width="6.140625" style="13" bestFit="1" customWidth="1"/>
    <col min="11268" max="11268" width="10.28515625" style="13" customWidth="1"/>
    <col min="11269" max="11269" width="11.42578125" style="13" customWidth="1"/>
    <col min="11270" max="11270" width="14" style="13" bestFit="1" customWidth="1"/>
    <col min="11271" max="11520" width="11.140625" style="13"/>
    <col min="11521" max="11521" width="7.7109375" style="13" customWidth="1"/>
    <col min="11522" max="11522" width="50.42578125" style="13" customWidth="1"/>
    <col min="11523" max="11523" width="6.140625" style="13" bestFit="1" customWidth="1"/>
    <col min="11524" max="11524" width="10.28515625" style="13" customWidth="1"/>
    <col min="11525" max="11525" width="11.42578125" style="13" customWidth="1"/>
    <col min="11526" max="11526" width="14" style="13" bestFit="1" customWidth="1"/>
    <col min="11527" max="11776" width="11.140625" style="13"/>
    <col min="11777" max="11777" width="7.7109375" style="13" customWidth="1"/>
    <col min="11778" max="11778" width="50.42578125" style="13" customWidth="1"/>
    <col min="11779" max="11779" width="6.140625" style="13" bestFit="1" customWidth="1"/>
    <col min="11780" max="11780" width="10.28515625" style="13" customWidth="1"/>
    <col min="11781" max="11781" width="11.42578125" style="13" customWidth="1"/>
    <col min="11782" max="11782" width="14" style="13" bestFit="1" customWidth="1"/>
    <col min="11783" max="12032" width="11.140625" style="13"/>
    <col min="12033" max="12033" width="7.7109375" style="13" customWidth="1"/>
    <col min="12034" max="12034" width="50.42578125" style="13" customWidth="1"/>
    <col min="12035" max="12035" width="6.140625" style="13" bestFit="1" customWidth="1"/>
    <col min="12036" max="12036" width="10.28515625" style="13" customWidth="1"/>
    <col min="12037" max="12037" width="11.42578125" style="13" customWidth="1"/>
    <col min="12038" max="12038" width="14" style="13" bestFit="1" customWidth="1"/>
    <col min="12039" max="12288" width="11.140625" style="13"/>
    <col min="12289" max="12289" width="7.7109375" style="13" customWidth="1"/>
    <col min="12290" max="12290" width="50.42578125" style="13" customWidth="1"/>
    <col min="12291" max="12291" width="6.140625" style="13" bestFit="1" customWidth="1"/>
    <col min="12292" max="12292" width="10.28515625" style="13" customWidth="1"/>
    <col min="12293" max="12293" width="11.42578125" style="13" customWidth="1"/>
    <col min="12294" max="12294" width="14" style="13" bestFit="1" customWidth="1"/>
    <col min="12295" max="12544" width="11.140625" style="13"/>
    <col min="12545" max="12545" width="7.7109375" style="13" customWidth="1"/>
    <col min="12546" max="12546" width="50.42578125" style="13" customWidth="1"/>
    <col min="12547" max="12547" width="6.140625" style="13" bestFit="1" customWidth="1"/>
    <col min="12548" max="12548" width="10.28515625" style="13" customWidth="1"/>
    <col min="12549" max="12549" width="11.42578125" style="13" customWidth="1"/>
    <col min="12550" max="12550" width="14" style="13" bestFit="1" customWidth="1"/>
    <col min="12551" max="12800" width="11.140625" style="13"/>
    <col min="12801" max="12801" width="7.7109375" style="13" customWidth="1"/>
    <col min="12802" max="12802" width="50.42578125" style="13" customWidth="1"/>
    <col min="12803" max="12803" width="6.140625" style="13" bestFit="1" customWidth="1"/>
    <col min="12804" max="12804" width="10.28515625" style="13" customWidth="1"/>
    <col min="12805" max="12805" width="11.42578125" style="13" customWidth="1"/>
    <col min="12806" max="12806" width="14" style="13" bestFit="1" customWidth="1"/>
    <col min="12807" max="13056" width="11.140625" style="13"/>
    <col min="13057" max="13057" width="7.7109375" style="13" customWidth="1"/>
    <col min="13058" max="13058" width="50.42578125" style="13" customWidth="1"/>
    <col min="13059" max="13059" width="6.140625" style="13" bestFit="1" customWidth="1"/>
    <col min="13060" max="13060" width="10.28515625" style="13" customWidth="1"/>
    <col min="13061" max="13061" width="11.42578125" style="13" customWidth="1"/>
    <col min="13062" max="13062" width="14" style="13" bestFit="1" customWidth="1"/>
    <col min="13063" max="13312" width="11.140625" style="13"/>
    <col min="13313" max="13313" width="7.7109375" style="13" customWidth="1"/>
    <col min="13314" max="13314" width="50.42578125" style="13" customWidth="1"/>
    <col min="13315" max="13315" width="6.140625" style="13" bestFit="1" customWidth="1"/>
    <col min="13316" max="13316" width="10.28515625" style="13" customWidth="1"/>
    <col min="13317" max="13317" width="11.42578125" style="13" customWidth="1"/>
    <col min="13318" max="13318" width="14" style="13" bestFit="1" customWidth="1"/>
    <col min="13319" max="13568" width="11.140625" style="13"/>
    <col min="13569" max="13569" width="7.7109375" style="13" customWidth="1"/>
    <col min="13570" max="13570" width="50.42578125" style="13" customWidth="1"/>
    <col min="13571" max="13571" width="6.140625" style="13" bestFit="1" customWidth="1"/>
    <col min="13572" max="13572" width="10.28515625" style="13" customWidth="1"/>
    <col min="13573" max="13573" width="11.42578125" style="13" customWidth="1"/>
    <col min="13574" max="13574" width="14" style="13" bestFit="1" customWidth="1"/>
    <col min="13575" max="13824" width="11.140625" style="13"/>
    <col min="13825" max="13825" width="7.7109375" style="13" customWidth="1"/>
    <col min="13826" max="13826" width="50.42578125" style="13" customWidth="1"/>
    <col min="13827" max="13827" width="6.140625" style="13" bestFit="1" customWidth="1"/>
    <col min="13828" max="13828" width="10.28515625" style="13" customWidth="1"/>
    <col min="13829" max="13829" width="11.42578125" style="13" customWidth="1"/>
    <col min="13830" max="13830" width="14" style="13" bestFit="1" customWidth="1"/>
    <col min="13831" max="14080" width="11.140625" style="13"/>
    <col min="14081" max="14081" width="7.7109375" style="13" customWidth="1"/>
    <col min="14082" max="14082" width="50.42578125" style="13" customWidth="1"/>
    <col min="14083" max="14083" width="6.140625" style="13" bestFit="1" customWidth="1"/>
    <col min="14084" max="14084" width="10.28515625" style="13" customWidth="1"/>
    <col min="14085" max="14085" width="11.42578125" style="13" customWidth="1"/>
    <col min="14086" max="14086" width="14" style="13" bestFit="1" customWidth="1"/>
    <col min="14087" max="14336" width="11.140625" style="13"/>
    <col min="14337" max="14337" width="7.7109375" style="13" customWidth="1"/>
    <col min="14338" max="14338" width="50.42578125" style="13" customWidth="1"/>
    <col min="14339" max="14339" width="6.140625" style="13" bestFit="1" customWidth="1"/>
    <col min="14340" max="14340" width="10.28515625" style="13" customWidth="1"/>
    <col min="14341" max="14341" width="11.42578125" style="13" customWidth="1"/>
    <col min="14342" max="14342" width="14" style="13" bestFit="1" customWidth="1"/>
    <col min="14343" max="14592" width="11.140625" style="13"/>
    <col min="14593" max="14593" width="7.7109375" style="13" customWidth="1"/>
    <col min="14594" max="14594" width="50.42578125" style="13" customWidth="1"/>
    <col min="14595" max="14595" width="6.140625" style="13" bestFit="1" customWidth="1"/>
    <col min="14596" max="14596" width="10.28515625" style="13" customWidth="1"/>
    <col min="14597" max="14597" width="11.42578125" style="13" customWidth="1"/>
    <col min="14598" max="14598" width="14" style="13" bestFit="1" customWidth="1"/>
    <col min="14599" max="14848" width="11.140625" style="13"/>
    <col min="14849" max="14849" width="7.7109375" style="13" customWidth="1"/>
    <col min="14850" max="14850" width="50.42578125" style="13" customWidth="1"/>
    <col min="14851" max="14851" width="6.140625" style="13" bestFit="1" customWidth="1"/>
    <col min="14852" max="14852" width="10.28515625" style="13" customWidth="1"/>
    <col min="14853" max="14853" width="11.42578125" style="13" customWidth="1"/>
    <col min="14854" max="14854" width="14" style="13" bestFit="1" customWidth="1"/>
    <col min="14855" max="15104" width="11.140625" style="13"/>
    <col min="15105" max="15105" width="7.7109375" style="13" customWidth="1"/>
    <col min="15106" max="15106" width="50.42578125" style="13" customWidth="1"/>
    <col min="15107" max="15107" width="6.140625" style="13" bestFit="1" customWidth="1"/>
    <col min="15108" max="15108" width="10.28515625" style="13" customWidth="1"/>
    <col min="15109" max="15109" width="11.42578125" style="13" customWidth="1"/>
    <col min="15110" max="15110" width="14" style="13" bestFit="1" customWidth="1"/>
    <col min="15111" max="15360" width="11.140625" style="13"/>
    <col min="15361" max="15361" width="7.7109375" style="13" customWidth="1"/>
    <col min="15362" max="15362" width="50.42578125" style="13" customWidth="1"/>
    <col min="15363" max="15363" width="6.140625" style="13" bestFit="1" customWidth="1"/>
    <col min="15364" max="15364" width="10.28515625" style="13" customWidth="1"/>
    <col min="15365" max="15365" width="11.42578125" style="13" customWidth="1"/>
    <col min="15366" max="15366" width="14" style="13" bestFit="1" customWidth="1"/>
    <col min="15367" max="15616" width="11.140625" style="13"/>
    <col min="15617" max="15617" width="7.7109375" style="13" customWidth="1"/>
    <col min="15618" max="15618" width="50.42578125" style="13" customWidth="1"/>
    <col min="15619" max="15619" width="6.140625" style="13" bestFit="1" customWidth="1"/>
    <col min="15620" max="15620" width="10.28515625" style="13" customWidth="1"/>
    <col min="15621" max="15621" width="11.42578125" style="13" customWidth="1"/>
    <col min="15622" max="15622" width="14" style="13" bestFit="1" customWidth="1"/>
    <col min="15623" max="15872" width="11.140625" style="13"/>
    <col min="15873" max="15873" width="7.7109375" style="13" customWidth="1"/>
    <col min="15874" max="15874" width="50.42578125" style="13" customWidth="1"/>
    <col min="15875" max="15875" width="6.140625" style="13" bestFit="1" customWidth="1"/>
    <col min="15876" max="15876" width="10.28515625" style="13" customWidth="1"/>
    <col min="15877" max="15877" width="11.42578125" style="13" customWidth="1"/>
    <col min="15878" max="15878" width="14" style="13" bestFit="1" customWidth="1"/>
    <col min="15879" max="16128" width="11.140625" style="13"/>
    <col min="16129" max="16129" width="7.7109375" style="13" customWidth="1"/>
    <col min="16130" max="16130" width="50.42578125" style="13" customWidth="1"/>
    <col min="16131" max="16131" width="6.140625" style="13" bestFit="1" customWidth="1"/>
    <col min="16132" max="16132" width="10.28515625" style="13" customWidth="1"/>
    <col min="16133" max="16133" width="11.42578125" style="13" customWidth="1"/>
    <col min="16134" max="16134" width="14" style="13" bestFit="1" customWidth="1"/>
    <col min="16135" max="16384" width="11.140625" style="13"/>
  </cols>
  <sheetData>
    <row r="1" spans="1:7" x14ac:dyDescent="0.2">
      <c r="A1" s="589"/>
      <c r="B1" s="41"/>
      <c r="C1" s="13"/>
      <c r="D1" s="17"/>
      <c r="E1" s="196"/>
      <c r="F1" s="18"/>
    </row>
    <row r="2" spans="1:7" ht="15" x14ac:dyDescent="0.25">
      <c r="A2" s="635" t="s">
        <v>0</v>
      </c>
      <c r="B2" s="636"/>
      <c r="C2" s="637"/>
      <c r="D2" s="637"/>
      <c r="E2" s="637"/>
      <c r="F2" s="637"/>
      <c r="G2" s="237"/>
    </row>
    <row r="3" spans="1:7" ht="15.75" x14ac:dyDescent="0.25">
      <c r="A3" s="638" t="s">
        <v>2058</v>
      </c>
      <c r="B3" s="639"/>
      <c r="C3" s="640"/>
      <c r="D3" s="640"/>
      <c r="E3" s="640"/>
      <c r="F3" s="640"/>
      <c r="G3" s="237"/>
    </row>
    <row r="4" spans="1:7" ht="15" x14ac:dyDescent="0.25">
      <c r="A4" s="589"/>
      <c r="B4" s="12"/>
      <c r="C4" s="13"/>
      <c r="D4" s="14"/>
      <c r="E4" s="15"/>
      <c r="F4" s="16"/>
      <c r="G4" s="237"/>
    </row>
    <row r="5" spans="1:7" ht="15" x14ac:dyDescent="0.2">
      <c r="A5" s="641" t="s">
        <v>2</v>
      </c>
      <c r="B5" s="642"/>
      <c r="C5" s="13"/>
      <c r="D5" s="17"/>
      <c r="E5" s="13"/>
      <c r="F5" s="18"/>
      <c r="G5" s="237"/>
    </row>
    <row r="6" spans="1:7" ht="15.75" x14ac:dyDescent="0.25">
      <c r="A6" s="647" t="s">
        <v>321</v>
      </c>
      <c r="B6" s="648"/>
      <c r="C6" s="649"/>
      <c r="D6" s="17"/>
      <c r="E6" s="13"/>
      <c r="F6" s="18"/>
      <c r="G6" s="237"/>
    </row>
    <row r="7" spans="1:7" ht="15.75" x14ac:dyDescent="0.25">
      <c r="A7" s="586"/>
      <c r="B7" s="585"/>
      <c r="C7" s="13"/>
      <c r="D7" s="17"/>
      <c r="E7" s="13"/>
      <c r="F7" s="18"/>
      <c r="G7" s="237"/>
    </row>
    <row r="8" spans="1:7" ht="15" x14ac:dyDescent="0.2">
      <c r="A8" s="641" t="s">
        <v>681</v>
      </c>
      <c r="B8" s="642"/>
      <c r="C8" s="13"/>
      <c r="D8" s="17"/>
      <c r="E8" s="16"/>
      <c r="F8" s="16"/>
      <c r="G8" s="237"/>
    </row>
    <row r="9" spans="1:7" ht="15" x14ac:dyDescent="0.25">
      <c r="A9" s="672" t="s">
        <v>959</v>
      </c>
      <c r="B9" s="649"/>
      <c r="C9" s="649"/>
      <c r="D9" s="649"/>
      <c r="E9" s="649"/>
      <c r="F9" s="649"/>
      <c r="G9" s="649"/>
    </row>
    <row r="10" spans="1:7" x14ac:dyDescent="0.2">
      <c r="A10" s="589"/>
      <c r="B10" s="589"/>
      <c r="C10" s="13"/>
      <c r="D10" s="17"/>
      <c r="E10" s="16"/>
      <c r="F10" s="16"/>
    </row>
    <row r="11" spans="1:7" x14ac:dyDescent="0.2">
      <c r="A11" s="589"/>
      <c r="B11" s="589"/>
      <c r="C11" s="13"/>
      <c r="D11" s="17"/>
      <c r="E11" s="16"/>
      <c r="F11" s="16"/>
    </row>
    <row r="12" spans="1:7" x14ac:dyDescent="0.2">
      <c r="A12" s="590"/>
      <c r="B12" s="590"/>
      <c r="C12" s="590"/>
      <c r="D12" s="590"/>
      <c r="E12" s="682"/>
      <c r="F12" s="683"/>
    </row>
    <row r="13" spans="1:7" ht="13.5" thickBot="1" x14ac:dyDescent="0.25">
      <c r="A13" s="44" t="s">
        <v>3</v>
      </c>
      <c r="B13" s="176" t="s">
        <v>4</v>
      </c>
      <c r="C13" s="176"/>
      <c r="D13" s="176"/>
      <c r="E13" s="666" t="s">
        <v>5</v>
      </c>
      <c r="F13" s="667"/>
    </row>
    <row r="14" spans="1:7" ht="14.25" x14ac:dyDescent="0.2">
      <c r="A14" s="45" t="s">
        <v>6</v>
      </c>
      <c r="B14" s="46" t="s">
        <v>15</v>
      </c>
      <c r="C14" s="47"/>
      <c r="D14" s="47"/>
      <c r="E14" s="48"/>
      <c r="F14" s="49">
        <f>F66</f>
        <v>0</v>
      </c>
    </row>
    <row r="15" spans="1:7" ht="14.25" x14ac:dyDescent="0.2">
      <c r="A15" s="50" t="s">
        <v>7</v>
      </c>
      <c r="B15" s="51" t="s">
        <v>828</v>
      </c>
      <c r="C15" s="52"/>
      <c r="D15" s="53"/>
      <c r="E15" s="54"/>
      <c r="F15" s="55">
        <f>F205</f>
        <v>0</v>
      </c>
    </row>
    <row r="16" spans="1:7" ht="14.25" x14ac:dyDescent="0.2">
      <c r="A16" s="50" t="s">
        <v>8</v>
      </c>
      <c r="B16" s="51" t="s">
        <v>75</v>
      </c>
      <c r="C16" s="52"/>
      <c r="D16" s="53"/>
      <c r="E16" s="54"/>
      <c r="F16" s="55">
        <f>F242</f>
        <v>0</v>
      </c>
    </row>
    <row r="17" spans="1:6" ht="15" x14ac:dyDescent="0.25">
      <c r="A17" s="199"/>
      <c r="B17" s="200" t="s">
        <v>11</v>
      </c>
      <c r="C17" s="201"/>
      <c r="D17" s="202"/>
      <c r="E17" s="203"/>
      <c r="F17" s="204">
        <f>SUM(F13:F16)</f>
        <v>0</v>
      </c>
    </row>
    <row r="18" spans="1:6" x14ac:dyDescent="0.2">
      <c r="A18" s="589"/>
      <c r="B18" s="589"/>
      <c r="C18" s="13"/>
      <c r="D18" s="17"/>
      <c r="E18" s="16"/>
      <c r="F18" s="16"/>
    </row>
    <row r="19" spans="1:6" ht="12" customHeight="1" x14ac:dyDescent="0.2">
      <c r="A19" s="589"/>
      <c r="B19" s="206" t="s">
        <v>829</v>
      </c>
      <c r="C19" s="207"/>
      <c r="D19" s="208"/>
      <c r="E19" s="209"/>
      <c r="F19" s="209"/>
    </row>
    <row r="20" spans="1:6" ht="24" customHeight="1" x14ac:dyDescent="0.2">
      <c r="A20" s="589"/>
      <c r="B20" s="679" t="s">
        <v>830</v>
      </c>
      <c r="C20" s="679"/>
      <c r="D20" s="679"/>
      <c r="E20" s="679"/>
      <c r="F20" s="680"/>
    </row>
    <row r="21" spans="1:6" ht="12" customHeight="1" x14ac:dyDescent="0.2">
      <c r="A21" s="589"/>
      <c r="B21" s="206" t="s">
        <v>831</v>
      </c>
      <c r="C21" s="207"/>
      <c r="D21" s="208"/>
      <c r="E21" s="209"/>
      <c r="F21" s="209"/>
    </row>
    <row r="22" spans="1:6" ht="12" customHeight="1" x14ac:dyDescent="0.2">
      <c r="A22" s="589"/>
      <c r="B22" s="679" t="s">
        <v>832</v>
      </c>
      <c r="C22" s="679"/>
      <c r="D22" s="679"/>
      <c r="E22" s="679"/>
      <c r="F22" s="680"/>
    </row>
    <row r="23" spans="1:6" ht="12" customHeight="1" x14ac:dyDescent="0.2">
      <c r="A23" s="589"/>
      <c r="B23" s="206" t="s">
        <v>833</v>
      </c>
      <c r="C23" s="207"/>
      <c r="D23" s="208"/>
      <c r="E23" s="209"/>
      <c r="F23" s="209"/>
    </row>
    <row r="24" spans="1:6" ht="26.25" customHeight="1" x14ac:dyDescent="0.2">
      <c r="A24" s="589"/>
      <c r="B24" s="679" t="s">
        <v>834</v>
      </c>
      <c r="C24" s="679"/>
      <c r="D24" s="679"/>
      <c r="E24" s="679"/>
      <c r="F24" s="680"/>
    </row>
    <row r="25" spans="1:6" ht="12" customHeight="1" x14ac:dyDescent="0.2">
      <c r="A25" s="589"/>
      <c r="B25" s="206" t="s">
        <v>835</v>
      </c>
      <c r="C25" s="207"/>
      <c r="D25" s="208"/>
      <c r="E25" s="209"/>
      <c r="F25" s="209"/>
    </row>
    <row r="26" spans="1:6" ht="46.5" customHeight="1" x14ac:dyDescent="0.2">
      <c r="A26" s="589"/>
      <c r="B26" s="679" t="s">
        <v>836</v>
      </c>
      <c r="C26" s="679"/>
      <c r="D26" s="679"/>
      <c r="E26" s="679"/>
      <c r="F26" s="680"/>
    </row>
    <row r="27" spans="1:6" x14ac:dyDescent="0.2">
      <c r="A27" s="589"/>
      <c r="B27" s="206" t="s">
        <v>837</v>
      </c>
      <c r="C27" s="207"/>
      <c r="D27" s="208"/>
      <c r="E27" s="209"/>
      <c r="F27" s="209"/>
    </row>
    <row r="28" spans="1:6" ht="58.5" customHeight="1" x14ac:dyDescent="0.2">
      <c r="A28" s="589"/>
      <c r="B28" s="679" t="s">
        <v>838</v>
      </c>
      <c r="C28" s="679"/>
      <c r="D28" s="679"/>
      <c r="E28" s="679"/>
      <c r="F28" s="680"/>
    </row>
    <row r="29" spans="1:6" ht="12" customHeight="1" x14ac:dyDescent="0.2">
      <c r="A29" s="589"/>
      <c r="B29" s="206" t="s">
        <v>839</v>
      </c>
      <c r="C29" s="207"/>
      <c r="D29" s="208"/>
      <c r="E29" s="209"/>
      <c r="F29" s="209"/>
    </row>
    <row r="30" spans="1:6" ht="36" customHeight="1" x14ac:dyDescent="0.2">
      <c r="A30" s="589"/>
      <c r="B30" s="679" t="s">
        <v>840</v>
      </c>
      <c r="C30" s="679"/>
      <c r="D30" s="679"/>
      <c r="E30" s="679"/>
      <c r="F30" s="680"/>
    </row>
    <row r="31" spans="1:6" ht="12" customHeight="1" x14ac:dyDescent="0.2">
      <c r="A31" s="589"/>
      <c r="B31" s="206" t="s">
        <v>841</v>
      </c>
      <c r="C31" s="207"/>
      <c r="D31" s="208"/>
      <c r="E31" s="209"/>
      <c r="F31" s="209"/>
    </row>
    <row r="32" spans="1:6" ht="24" customHeight="1" x14ac:dyDescent="0.2">
      <c r="A32" s="589"/>
      <c r="B32" s="679" t="s">
        <v>842</v>
      </c>
      <c r="C32" s="679"/>
      <c r="D32" s="679"/>
      <c r="E32" s="679"/>
      <c r="F32" s="680"/>
    </row>
    <row r="33" spans="1:6" ht="12" customHeight="1" x14ac:dyDescent="0.2">
      <c r="A33" s="589"/>
      <c r="B33" s="206" t="s">
        <v>843</v>
      </c>
      <c r="C33" s="207"/>
      <c r="D33" s="208"/>
      <c r="E33" s="209"/>
      <c r="F33" s="209"/>
    </row>
    <row r="34" spans="1:6" ht="33" customHeight="1" x14ac:dyDescent="0.2">
      <c r="A34" s="589"/>
      <c r="B34" s="679" t="s">
        <v>844</v>
      </c>
      <c r="C34" s="679"/>
      <c r="D34" s="679"/>
      <c r="E34" s="679"/>
      <c r="F34" s="680"/>
    </row>
    <row r="35" spans="1:6" ht="12" customHeight="1" x14ac:dyDescent="0.2">
      <c r="A35" s="589"/>
      <c r="B35" s="206" t="s">
        <v>845</v>
      </c>
      <c r="C35" s="207"/>
      <c r="D35" s="208"/>
      <c r="E35" s="209"/>
      <c r="F35" s="209"/>
    </row>
    <row r="36" spans="1:6" ht="24.75" customHeight="1" x14ac:dyDescent="0.2">
      <c r="A36" s="589"/>
      <c r="B36" s="679" t="s">
        <v>846</v>
      </c>
      <c r="C36" s="679"/>
      <c r="D36" s="679"/>
      <c r="E36" s="679"/>
      <c r="F36" s="680"/>
    </row>
    <row r="37" spans="1:6" ht="12" customHeight="1" x14ac:dyDescent="0.2">
      <c r="A37" s="589"/>
      <c r="B37" s="206" t="s">
        <v>847</v>
      </c>
      <c r="C37" s="207"/>
      <c r="D37" s="208"/>
      <c r="E37" s="209"/>
      <c r="F37" s="209"/>
    </row>
    <row r="38" spans="1:6" ht="14.25" customHeight="1" x14ac:dyDescent="0.2">
      <c r="A38" s="589"/>
      <c r="B38" s="679" t="s">
        <v>848</v>
      </c>
      <c r="C38" s="679"/>
      <c r="D38" s="679"/>
      <c r="E38" s="679"/>
      <c r="F38" s="680"/>
    </row>
    <row r="39" spans="1:6" ht="12" customHeight="1" x14ac:dyDescent="0.2">
      <c r="A39" s="589"/>
      <c r="B39" s="206" t="s">
        <v>849</v>
      </c>
      <c r="C39" s="207"/>
      <c r="D39" s="208"/>
      <c r="E39" s="209"/>
      <c r="F39" s="209"/>
    </row>
    <row r="40" spans="1:6" ht="24" customHeight="1" x14ac:dyDescent="0.2">
      <c r="A40" s="589"/>
      <c r="B40" s="679" t="s">
        <v>850</v>
      </c>
      <c r="C40" s="679"/>
      <c r="D40" s="679"/>
      <c r="E40" s="679"/>
      <c r="F40" s="680"/>
    </row>
    <row r="41" spans="1:6" ht="12" customHeight="1" x14ac:dyDescent="0.2">
      <c r="A41" s="589"/>
      <c r="B41" s="206" t="s">
        <v>851</v>
      </c>
      <c r="C41" s="207"/>
      <c r="D41" s="208"/>
      <c r="E41" s="209"/>
      <c r="F41" s="209"/>
    </row>
    <row r="42" spans="1:6" ht="12" customHeight="1" x14ac:dyDescent="0.2">
      <c r="A42" s="589"/>
      <c r="B42" s="679" t="s">
        <v>852</v>
      </c>
      <c r="C42" s="679"/>
      <c r="D42" s="679"/>
      <c r="E42" s="679"/>
      <c r="F42" s="680"/>
    </row>
    <row r="43" spans="1:6" ht="12" customHeight="1" x14ac:dyDescent="0.2">
      <c r="A43" s="589"/>
      <c r="B43" s="206" t="s">
        <v>853</v>
      </c>
      <c r="C43" s="207"/>
      <c r="D43" s="208"/>
      <c r="E43" s="209"/>
      <c r="F43" s="209"/>
    </row>
    <row r="44" spans="1:6" ht="12" customHeight="1" x14ac:dyDescent="0.2">
      <c r="A44" s="589"/>
      <c r="B44" s="679" t="s">
        <v>854</v>
      </c>
      <c r="C44" s="679"/>
      <c r="D44" s="679"/>
      <c r="E44" s="679"/>
      <c r="F44" s="680"/>
    </row>
    <row r="45" spans="1:6" x14ac:dyDescent="0.2">
      <c r="A45" s="589"/>
      <c r="B45" s="589"/>
      <c r="C45" s="13"/>
      <c r="D45" s="17"/>
      <c r="E45" s="16"/>
      <c r="F45" s="16"/>
    </row>
    <row r="46" spans="1:6" x14ac:dyDescent="0.2">
      <c r="A46" s="62"/>
      <c r="B46" s="63"/>
      <c r="C46" s="63"/>
      <c r="D46" s="64"/>
      <c r="E46" s="63"/>
      <c r="F46" s="65"/>
    </row>
    <row r="47" spans="1:6" s="436" customFormat="1" ht="14.25" x14ac:dyDescent="0.2">
      <c r="A47" s="66" t="s">
        <v>3</v>
      </c>
      <c r="B47" s="66" t="s">
        <v>4</v>
      </c>
      <c r="C47" s="66" t="s">
        <v>12</v>
      </c>
      <c r="D47" s="67" t="s">
        <v>13</v>
      </c>
      <c r="E47" s="66" t="s">
        <v>14</v>
      </c>
      <c r="F47" s="68" t="s">
        <v>5</v>
      </c>
    </row>
    <row r="48" spans="1:6" s="436" customFormat="1" ht="14.25" x14ac:dyDescent="0.2">
      <c r="A48" s="69"/>
      <c r="B48" s="590"/>
      <c r="C48" s="590"/>
      <c r="D48" s="590"/>
      <c r="E48" s="590"/>
      <c r="F48" s="70"/>
    </row>
    <row r="49" spans="1:6" s="182" customFormat="1" x14ac:dyDescent="0.2">
      <c r="A49" s="71" t="s">
        <v>6</v>
      </c>
      <c r="B49" s="72" t="s">
        <v>855</v>
      </c>
      <c r="C49" s="73"/>
      <c r="D49" s="74"/>
      <c r="E49" s="73"/>
      <c r="F49" s="75"/>
    </row>
    <row r="50" spans="1:6" x14ac:dyDescent="0.2">
      <c r="A50" s="76"/>
      <c r="B50" s="77"/>
      <c r="E50" s="1"/>
      <c r="F50" s="81"/>
    </row>
    <row r="51" spans="1:6" ht="38.25" x14ac:dyDescent="0.2">
      <c r="A51" s="82" t="s">
        <v>16</v>
      </c>
      <c r="B51" s="86" t="s">
        <v>20</v>
      </c>
      <c r="D51" s="211"/>
      <c r="E51" s="1"/>
      <c r="F51" s="85"/>
    </row>
    <row r="52" spans="1:6" x14ac:dyDescent="0.2">
      <c r="A52" s="82" t="s">
        <v>1198</v>
      </c>
      <c r="B52" s="86" t="s">
        <v>857</v>
      </c>
      <c r="C52" s="78" t="s">
        <v>18</v>
      </c>
      <c r="D52" s="211">
        <v>1</v>
      </c>
      <c r="E52" s="1">
        <v>0</v>
      </c>
      <c r="F52" s="85">
        <f>D52*E52</f>
        <v>0</v>
      </c>
    </row>
    <row r="53" spans="1:6" x14ac:dyDescent="0.2">
      <c r="A53" s="82" t="s">
        <v>1198</v>
      </c>
      <c r="B53" s="86" t="s">
        <v>859</v>
      </c>
      <c r="C53" s="78" t="s">
        <v>18</v>
      </c>
      <c r="D53" s="211">
        <v>1</v>
      </c>
      <c r="E53" s="1">
        <v>0</v>
      </c>
      <c r="F53" s="85">
        <f t="shared" ref="F53:F64" si="0">D53*E53</f>
        <v>0</v>
      </c>
    </row>
    <row r="54" spans="1:6" x14ac:dyDescent="0.2">
      <c r="A54" s="82" t="s">
        <v>1199</v>
      </c>
      <c r="B54" s="86" t="s">
        <v>21</v>
      </c>
      <c r="C54" s="78" t="s">
        <v>18</v>
      </c>
      <c r="D54" s="211">
        <v>1</v>
      </c>
      <c r="E54" s="1">
        <v>0</v>
      </c>
      <c r="F54" s="85">
        <f t="shared" si="0"/>
        <v>0</v>
      </c>
    </row>
    <row r="55" spans="1:6" x14ac:dyDescent="0.2">
      <c r="A55" s="82"/>
      <c r="B55" s="86"/>
      <c r="D55" s="211"/>
      <c r="E55" s="1"/>
      <c r="F55" s="85"/>
    </row>
    <row r="56" spans="1:6" s="437" customFormat="1" x14ac:dyDescent="0.2">
      <c r="A56" s="627" t="s">
        <v>19</v>
      </c>
      <c r="B56" s="628" t="s">
        <v>126</v>
      </c>
      <c r="C56" s="629" t="s">
        <v>18</v>
      </c>
      <c r="D56" s="736">
        <v>0</v>
      </c>
      <c r="E56" s="633"/>
      <c r="F56" s="631">
        <f t="shared" si="0"/>
        <v>0</v>
      </c>
    </row>
    <row r="57" spans="1:6" s="437" customFormat="1" x14ac:dyDescent="0.2">
      <c r="A57" s="82"/>
      <c r="B57" s="86"/>
      <c r="C57" s="78"/>
      <c r="D57" s="211"/>
      <c r="E57" s="1"/>
      <c r="F57" s="85"/>
    </row>
    <row r="58" spans="1:6" s="437" customFormat="1" ht="38.25" x14ac:dyDescent="0.2">
      <c r="A58" s="82" t="s">
        <v>22</v>
      </c>
      <c r="B58" s="86" t="s">
        <v>861</v>
      </c>
      <c r="C58" s="78" t="s">
        <v>18</v>
      </c>
      <c r="D58" s="211">
        <v>1</v>
      </c>
      <c r="E58" s="1">
        <v>0</v>
      </c>
      <c r="F58" s="85">
        <f t="shared" si="0"/>
        <v>0</v>
      </c>
    </row>
    <row r="59" spans="1:6" s="437" customFormat="1" x14ac:dyDescent="0.2">
      <c r="A59" s="82"/>
      <c r="B59" s="86"/>
      <c r="C59" s="78"/>
      <c r="D59" s="211"/>
      <c r="E59" s="1"/>
      <c r="F59" s="85"/>
    </row>
    <row r="60" spans="1:6" ht="25.5" x14ac:dyDescent="0.2">
      <c r="A60" s="82" t="s">
        <v>23</v>
      </c>
      <c r="B60" s="86" t="s">
        <v>862</v>
      </c>
      <c r="C60" s="78" t="s">
        <v>18</v>
      </c>
      <c r="D60" s="211">
        <v>1</v>
      </c>
      <c r="E60" s="1">
        <v>0</v>
      </c>
      <c r="F60" s="85">
        <f t="shared" si="0"/>
        <v>0</v>
      </c>
    </row>
    <row r="61" spans="1:6" x14ac:dyDescent="0.2">
      <c r="A61" s="82"/>
      <c r="B61" s="86"/>
      <c r="D61" s="211"/>
      <c r="E61" s="1"/>
      <c r="F61" s="85"/>
    </row>
    <row r="62" spans="1:6" s="437" customFormat="1" x14ac:dyDescent="0.2">
      <c r="A62" s="82" t="s">
        <v>24</v>
      </c>
      <c r="B62" s="82" t="s">
        <v>863</v>
      </c>
      <c r="C62" s="78" t="s">
        <v>18</v>
      </c>
      <c r="D62" s="211">
        <v>8</v>
      </c>
      <c r="E62" s="1">
        <v>0</v>
      </c>
      <c r="F62" s="85">
        <f t="shared" si="0"/>
        <v>0</v>
      </c>
    </row>
    <row r="63" spans="1:6" x14ac:dyDescent="0.2">
      <c r="A63" s="82"/>
      <c r="B63" s="86"/>
      <c r="D63" s="211"/>
      <c r="E63" s="1"/>
      <c r="F63" s="85"/>
    </row>
    <row r="64" spans="1:6" s="437" customFormat="1" ht="51" x14ac:dyDescent="0.2">
      <c r="A64" s="82" t="s">
        <v>25</v>
      </c>
      <c r="B64" s="86" t="s">
        <v>864</v>
      </c>
      <c r="C64" s="78" t="s">
        <v>18</v>
      </c>
      <c r="D64" s="211">
        <v>1</v>
      </c>
      <c r="E64" s="1">
        <v>0</v>
      </c>
      <c r="F64" s="85">
        <f t="shared" si="0"/>
        <v>0</v>
      </c>
    </row>
    <row r="65" spans="1:6" s="437" customFormat="1" ht="13.5" thickBot="1" x14ac:dyDescent="0.25">
      <c r="A65" s="90"/>
      <c r="B65" s="213"/>
      <c r="C65" s="214"/>
      <c r="D65" s="215"/>
      <c r="E65" s="193"/>
      <c r="F65" s="216"/>
    </row>
    <row r="66" spans="1:6" s="438" customFormat="1" ht="13.5" thickBot="1" x14ac:dyDescent="0.25">
      <c r="A66" s="93" t="s">
        <v>865</v>
      </c>
      <c r="B66" s="94"/>
      <c r="C66" s="95"/>
      <c r="D66" s="217"/>
      <c r="E66" s="613"/>
      <c r="F66" s="98">
        <f>SUM(F51:F64)</f>
        <v>0</v>
      </c>
    </row>
    <row r="67" spans="1:6" s="182" customFormat="1" ht="13.5" thickTop="1" x14ac:dyDescent="0.2">
      <c r="A67" s="71" t="s">
        <v>31</v>
      </c>
      <c r="B67" s="72" t="s">
        <v>866</v>
      </c>
      <c r="C67" s="73"/>
      <c r="D67" s="74"/>
      <c r="E67" s="614"/>
      <c r="F67" s="105"/>
    </row>
    <row r="68" spans="1:6" x14ac:dyDescent="0.2">
      <c r="A68" s="76"/>
      <c r="B68" s="77"/>
      <c r="E68" s="1"/>
      <c r="F68" s="81"/>
    </row>
    <row r="69" spans="1:6" ht="76.5" x14ac:dyDescent="0.2">
      <c r="A69" s="76"/>
      <c r="B69" s="83" t="s">
        <v>867</v>
      </c>
      <c r="E69" s="1"/>
      <c r="F69" s="81"/>
    </row>
    <row r="70" spans="1:6" x14ac:dyDescent="0.2">
      <c r="A70" s="106"/>
      <c r="B70" s="107"/>
      <c r="E70" s="1"/>
      <c r="F70" s="81"/>
    </row>
    <row r="71" spans="1:6" s="437" customFormat="1" x14ac:dyDescent="0.2">
      <c r="A71" s="219"/>
      <c r="B71" s="228" t="s">
        <v>868</v>
      </c>
      <c r="C71" s="221"/>
      <c r="D71" s="222"/>
      <c r="E71" s="194"/>
      <c r="F71" s="223"/>
    </row>
    <row r="72" spans="1:6" ht="38.25" x14ac:dyDescent="0.2">
      <c r="A72" s="108" t="s">
        <v>33</v>
      </c>
      <c r="B72" s="83" t="s">
        <v>869</v>
      </c>
      <c r="D72" s="211"/>
      <c r="E72" s="1"/>
      <c r="F72" s="85"/>
    </row>
    <row r="73" spans="1:6" x14ac:dyDescent="0.2">
      <c r="A73" s="108"/>
      <c r="B73" s="83" t="s">
        <v>870</v>
      </c>
      <c r="C73" s="78" t="s">
        <v>39</v>
      </c>
      <c r="D73" s="211">
        <v>300</v>
      </c>
      <c r="E73" s="1">
        <v>0</v>
      </c>
      <c r="F73" s="85">
        <f>D73*E73</f>
        <v>0</v>
      </c>
    </row>
    <row r="74" spans="1:6" x14ac:dyDescent="0.2">
      <c r="A74" s="108"/>
      <c r="B74" s="83" t="s">
        <v>871</v>
      </c>
      <c r="C74" s="78" t="s">
        <v>66</v>
      </c>
      <c r="D74" s="211">
        <v>20</v>
      </c>
      <c r="E74" s="1">
        <v>0</v>
      </c>
      <c r="F74" s="85">
        <f>D74*E74</f>
        <v>0</v>
      </c>
    </row>
    <row r="75" spans="1:6" x14ac:dyDescent="0.2">
      <c r="A75" s="108"/>
      <c r="B75" s="83" t="s">
        <v>872</v>
      </c>
      <c r="C75" s="78" t="s">
        <v>66</v>
      </c>
      <c r="D75" s="211">
        <v>10</v>
      </c>
      <c r="E75" s="1">
        <v>0</v>
      </c>
      <c r="F75" s="85">
        <f>D75*E75</f>
        <v>0</v>
      </c>
    </row>
    <row r="76" spans="1:6" x14ac:dyDescent="0.2">
      <c r="A76" s="109"/>
      <c r="B76" s="110"/>
      <c r="C76" s="111"/>
      <c r="D76" s="224"/>
      <c r="E76" s="39"/>
      <c r="F76" s="113"/>
    </row>
    <row r="77" spans="1:6" ht="63.75" x14ac:dyDescent="0.2">
      <c r="A77" s="108" t="s">
        <v>147</v>
      </c>
      <c r="B77" s="83" t="s">
        <v>1200</v>
      </c>
      <c r="C77" s="78" t="s">
        <v>34</v>
      </c>
      <c r="D77" s="211">
        <v>48</v>
      </c>
      <c r="E77" s="1">
        <v>0</v>
      </c>
      <c r="F77" s="85">
        <f>D77*E77</f>
        <v>0</v>
      </c>
    </row>
    <row r="78" spans="1:6" x14ac:dyDescent="0.2">
      <c r="A78" s="109"/>
      <c r="B78" s="110"/>
      <c r="C78" s="111"/>
      <c r="D78" s="224"/>
      <c r="E78" s="39"/>
      <c r="F78" s="113"/>
    </row>
    <row r="79" spans="1:6" s="439" customFormat="1" ht="76.5" x14ac:dyDescent="0.2">
      <c r="A79" s="108" t="s">
        <v>148</v>
      </c>
      <c r="B79" s="83" t="s">
        <v>874</v>
      </c>
      <c r="C79" s="78" t="s">
        <v>34</v>
      </c>
      <c r="D79" s="211">
        <v>510</v>
      </c>
      <c r="E79" s="1">
        <v>0</v>
      </c>
      <c r="F79" s="85">
        <f>D79*E79</f>
        <v>0</v>
      </c>
    </row>
    <row r="80" spans="1:6" s="439" customFormat="1" x14ac:dyDescent="0.2">
      <c r="A80" s="108"/>
      <c r="B80" s="83"/>
      <c r="C80" s="78"/>
      <c r="D80" s="211"/>
      <c r="E80" s="1"/>
      <c r="F80" s="113"/>
    </row>
    <row r="81" spans="1:6" ht="38.25" x14ac:dyDescent="0.2">
      <c r="A81" s="108" t="s">
        <v>35</v>
      </c>
      <c r="B81" s="83" t="s">
        <v>875</v>
      </c>
      <c r="C81" s="78" t="s">
        <v>34</v>
      </c>
      <c r="D81" s="211">
        <v>100</v>
      </c>
      <c r="E81" s="1">
        <v>0</v>
      </c>
      <c r="F81" s="85">
        <f>D81*E81</f>
        <v>0</v>
      </c>
    </row>
    <row r="82" spans="1:6" x14ac:dyDescent="0.2">
      <c r="A82" s="109"/>
      <c r="B82" s="114"/>
      <c r="C82" s="111"/>
      <c r="D82" s="211"/>
      <c r="E82" s="1"/>
      <c r="F82" s="113"/>
    </row>
    <row r="83" spans="1:6" s="436" customFormat="1" ht="38.25" x14ac:dyDescent="0.2">
      <c r="A83" s="108" t="s">
        <v>36</v>
      </c>
      <c r="B83" s="225" t="s">
        <v>876</v>
      </c>
      <c r="C83" s="78" t="s">
        <v>34</v>
      </c>
      <c r="D83" s="211">
        <v>250</v>
      </c>
      <c r="E83" s="1">
        <v>0</v>
      </c>
      <c r="F83" s="85">
        <f>D83*E83</f>
        <v>0</v>
      </c>
    </row>
    <row r="84" spans="1:6" s="441" customFormat="1" ht="14.25" x14ac:dyDescent="0.2">
      <c r="A84" s="108"/>
      <c r="B84" s="115"/>
      <c r="C84" s="116"/>
      <c r="D84" s="440"/>
      <c r="E84" s="40"/>
      <c r="F84" s="113"/>
    </row>
    <row r="85" spans="1:6" s="439" customFormat="1" ht="89.25" x14ac:dyDescent="0.2">
      <c r="A85" s="108" t="s">
        <v>37</v>
      </c>
      <c r="B85" s="83" t="s">
        <v>877</v>
      </c>
      <c r="C85" s="78" t="s">
        <v>34</v>
      </c>
      <c r="D85" s="211">
        <v>42</v>
      </c>
      <c r="E85" s="1">
        <v>0</v>
      </c>
      <c r="F85" s="85">
        <f>D85*E85</f>
        <v>0</v>
      </c>
    </row>
    <row r="86" spans="1:6" s="439" customFormat="1" x14ac:dyDescent="0.2">
      <c r="A86" s="109"/>
      <c r="B86" s="110"/>
      <c r="C86" s="111"/>
      <c r="D86" s="211"/>
      <c r="E86" s="1"/>
      <c r="F86" s="113"/>
    </row>
    <row r="87" spans="1:6" ht="76.5" x14ac:dyDescent="0.2">
      <c r="A87" s="108" t="s">
        <v>38</v>
      </c>
      <c r="B87" s="83" t="s">
        <v>878</v>
      </c>
      <c r="C87" s="78" t="s">
        <v>34</v>
      </c>
      <c r="D87" s="211">
        <v>10</v>
      </c>
      <c r="E87" s="1">
        <v>0</v>
      </c>
      <c r="F87" s="85">
        <f>D87*E87</f>
        <v>0</v>
      </c>
    </row>
    <row r="88" spans="1:6" x14ac:dyDescent="0.2">
      <c r="A88" s="108"/>
      <c r="B88" s="110"/>
      <c r="C88" s="111"/>
      <c r="D88" s="211"/>
      <c r="E88" s="1"/>
      <c r="F88" s="113"/>
    </row>
    <row r="89" spans="1:6" ht="51.75" customHeight="1" x14ac:dyDescent="0.2">
      <c r="A89" s="108" t="s">
        <v>40</v>
      </c>
      <c r="B89" s="83" t="s">
        <v>42</v>
      </c>
      <c r="C89" s="78" t="s">
        <v>39</v>
      </c>
      <c r="D89" s="211">
        <v>150</v>
      </c>
      <c r="E89" s="1">
        <v>0</v>
      </c>
      <c r="F89" s="85">
        <f>D89*E89</f>
        <v>0</v>
      </c>
    </row>
    <row r="90" spans="1:6" x14ac:dyDescent="0.2">
      <c r="A90" s="108"/>
      <c r="B90" s="114"/>
      <c r="C90" s="111"/>
      <c r="D90" s="211"/>
      <c r="E90" s="1"/>
      <c r="F90" s="113"/>
    </row>
    <row r="91" spans="1:6" ht="25.5" x14ac:dyDescent="0.2">
      <c r="A91" s="108" t="s">
        <v>41</v>
      </c>
      <c r="B91" s="83" t="s">
        <v>879</v>
      </c>
      <c r="C91" s="78" t="s">
        <v>39</v>
      </c>
      <c r="D91" s="211">
        <v>195</v>
      </c>
      <c r="E91" s="1">
        <v>0</v>
      </c>
      <c r="F91" s="85">
        <f>D91*E91</f>
        <v>0</v>
      </c>
    </row>
    <row r="92" spans="1:6" x14ac:dyDescent="0.2">
      <c r="A92" s="109"/>
      <c r="B92" s="114"/>
      <c r="C92" s="111"/>
      <c r="D92" s="211"/>
      <c r="E92" s="1"/>
      <c r="F92" s="113"/>
    </row>
    <row r="93" spans="1:6" ht="25.5" x14ac:dyDescent="0.2">
      <c r="A93" s="108" t="s">
        <v>43</v>
      </c>
      <c r="B93" s="83" t="s">
        <v>880</v>
      </c>
      <c r="C93" s="78" t="s">
        <v>39</v>
      </c>
      <c r="D93" s="211">
        <v>250</v>
      </c>
      <c r="E93" s="1">
        <v>0</v>
      </c>
      <c r="F93" s="85">
        <f>D93*E93</f>
        <v>0</v>
      </c>
    </row>
    <row r="94" spans="1:6" s="441" customFormat="1" ht="14.25" x14ac:dyDescent="0.2">
      <c r="A94" s="108"/>
      <c r="B94" s="115"/>
      <c r="C94" s="116"/>
      <c r="D94" s="440"/>
      <c r="E94" s="40"/>
      <c r="F94" s="113"/>
    </row>
    <row r="95" spans="1:6" ht="65.25" customHeight="1" x14ac:dyDescent="0.2">
      <c r="A95" s="108" t="s">
        <v>44</v>
      </c>
      <c r="B95" s="83" t="s">
        <v>881</v>
      </c>
      <c r="C95" s="78" t="s">
        <v>34</v>
      </c>
      <c r="D95" s="211">
        <v>20</v>
      </c>
      <c r="E95" s="1">
        <v>0</v>
      </c>
      <c r="F95" s="85">
        <f>D95*E95</f>
        <v>0</v>
      </c>
    </row>
    <row r="96" spans="1:6" x14ac:dyDescent="0.2">
      <c r="A96" s="108"/>
      <c r="B96" s="114"/>
      <c r="C96" s="111"/>
      <c r="D96" s="211"/>
      <c r="E96" s="39"/>
      <c r="F96" s="113"/>
    </row>
    <row r="97" spans="1:6" s="441" customFormat="1" ht="14.25" customHeight="1" x14ac:dyDescent="0.2">
      <c r="A97" s="108" t="s">
        <v>46</v>
      </c>
      <c r="B97" s="83" t="s">
        <v>882</v>
      </c>
      <c r="C97" s="78" t="s">
        <v>883</v>
      </c>
      <c r="D97" s="211">
        <v>30</v>
      </c>
      <c r="E97" s="1">
        <v>0</v>
      </c>
      <c r="F97" s="85">
        <f>D97*E97</f>
        <v>0</v>
      </c>
    </row>
    <row r="98" spans="1:6" s="441" customFormat="1" ht="14.25" customHeight="1" x14ac:dyDescent="0.2">
      <c r="A98" s="108"/>
      <c r="B98" s="120"/>
      <c r="C98" s="78"/>
      <c r="D98" s="211"/>
      <c r="E98" s="1"/>
      <c r="F98" s="113"/>
    </row>
    <row r="99" spans="1:6" s="441" customFormat="1" ht="76.5" x14ac:dyDescent="0.2">
      <c r="A99" s="108" t="s">
        <v>47</v>
      </c>
      <c r="B99" s="120" t="s">
        <v>884</v>
      </c>
      <c r="C99" s="78" t="s">
        <v>883</v>
      </c>
      <c r="D99" s="211">
        <v>20</v>
      </c>
      <c r="E99" s="1">
        <v>0</v>
      </c>
      <c r="F99" s="85">
        <f>D99*E99</f>
        <v>0</v>
      </c>
    </row>
    <row r="100" spans="1:6" s="441" customFormat="1" ht="14.25" x14ac:dyDescent="0.2">
      <c r="A100" s="108"/>
      <c r="B100" s="115"/>
      <c r="C100" s="116"/>
      <c r="D100" s="440"/>
      <c r="E100" s="40"/>
      <c r="F100" s="113"/>
    </row>
    <row r="101" spans="1:6" ht="63.75" x14ac:dyDescent="0.2">
      <c r="A101" s="108" t="s">
        <v>48</v>
      </c>
      <c r="B101" s="83" t="s">
        <v>885</v>
      </c>
      <c r="C101" s="78" t="s">
        <v>34</v>
      </c>
      <c r="D101" s="211">
        <v>12</v>
      </c>
      <c r="E101" s="1">
        <v>0</v>
      </c>
      <c r="F101" s="85">
        <f>D101*E101</f>
        <v>0</v>
      </c>
    </row>
    <row r="102" spans="1:6" x14ac:dyDescent="0.2">
      <c r="A102" s="108"/>
      <c r="B102" s="114"/>
      <c r="C102" s="111"/>
      <c r="D102" s="211"/>
      <c r="E102" s="39"/>
      <c r="F102" s="113"/>
    </row>
    <row r="103" spans="1:6" ht="51.75" customHeight="1" x14ac:dyDescent="0.2">
      <c r="A103" s="108" t="s">
        <v>49</v>
      </c>
      <c r="B103" s="83" t="s">
        <v>886</v>
      </c>
      <c r="C103" s="78" t="s">
        <v>34</v>
      </c>
      <c r="D103" s="211">
        <v>10</v>
      </c>
      <c r="E103" s="1">
        <v>0</v>
      </c>
      <c r="F103" s="85">
        <f>D103*E103</f>
        <v>0</v>
      </c>
    </row>
    <row r="104" spans="1:6" x14ac:dyDescent="0.2">
      <c r="A104" s="108"/>
      <c r="B104" s="227"/>
      <c r="D104" s="211"/>
      <c r="E104" s="39"/>
      <c r="F104" s="113"/>
    </row>
    <row r="105" spans="1:6" ht="38.25" x14ac:dyDescent="0.2">
      <c r="A105" s="108" t="s">
        <v>50</v>
      </c>
      <c r="B105" s="83" t="s">
        <v>887</v>
      </c>
      <c r="C105" s="78" t="s">
        <v>34</v>
      </c>
      <c r="D105" s="211">
        <v>160</v>
      </c>
      <c r="E105" s="1">
        <v>0</v>
      </c>
      <c r="F105" s="85">
        <f>D105*E105</f>
        <v>0</v>
      </c>
    </row>
    <row r="106" spans="1:6" x14ac:dyDescent="0.2">
      <c r="A106" s="108"/>
      <c r="B106" s="77"/>
      <c r="D106" s="211"/>
      <c r="E106" s="39"/>
      <c r="F106" s="113"/>
    </row>
    <row r="107" spans="1:6" ht="25.5" x14ac:dyDescent="0.2">
      <c r="A107" s="108" t="s">
        <v>51</v>
      </c>
      <c r="B107" s="83" t="s">
        <v>888</v>
      </c>
      <c r="C107" s="78" t="s">
        <v>39</v>
      </c>
      <c r="D107" s="211">
        <v>250</v>
      </c>
      <c r="E107" s="1">
        <v>0</v>
      </c>
      <c r="F107" s="85">
        <f>D107*E107</f>
        <v>0</v>
      </c>
    </row>
    <row r="108" spans="1:6" x14ac:dyDescent="0.2">
      <c r="A108" s="108"/>
      <c r="B108" s="77"/>
      <c r="D108" s="211"/>
      <c r="E108" s="1"/>
      <c r="F108" s="113"/>
    </row>
    <row r="109" spans="1:6" ht="51" x14ac:dyDescent="0.2">
      <c r="A109" s="108" t="s">
        <v>52</v>
      </c>
      <c r="B109" s="83" t="s">
        <v>889</v>
      </c>
      <c r="C109" s="78" t="s">
        <v>34</v>
      </c>
      <c r="D109" s="211">
        <v>2</v>
      </c>
      <c r="E109" s="1">
        <v>0</v>
      </c>
      <c r="F109" s="85">
        <f>D109*E109</f>
        <v>0</v>
      </c>
    </row>
    <row r="110" spans="1:6" s="441" customFormat="1" ht="14.25" x14ac:dyDescent="0.2">
      <c r="A110" s="109"/>
      <c r="B110" s="115"/>
      <c r="C110" s="116"/>
      <c r="D110" s="211"/>
      <c r="E110" s="40"/>
      <c r="F110" s="113"/>
    </row>
    <row r="111" spans="1:6" ht="63.75" x14ac:dyDescent="0.2">
      <c r="A111" s="108" t="s">
        <v>53</v>
      </c>
      <c r="B111" s="83" t="s">
        <v>890</v>
      </c>
      <c r="C111" s="78" t="s">
        <v>18</v>
      </c>
      <c r="D111" s="211">
        <v>1</v>
      </c>
      <c r="E111" s="1">
        <v>0</v>
      </c>
      <c r="F111" s="85">
        <f>D111*E111</f>
        <v>0</v>
      </c>
    </row>
    <row r="112" spans="1:6" s="441" customFormat="1" ht="14.25" x14ac:dyDescent="0.2">
      <c r="A112" s="108"/>
      <c r="B112" s="115"/>
      <c r="C112" s="116"/>
      <c r="D112" s="440"/>
      <c r="E112" s="40"/>
      <c r="F112" s="85"/>
    </row>
    <row r="113" spans="1:6" s="437" customFormat="1" x14ac:dyDescent="0.2">
      <c r="A113" s="219"/>
      <c r="B113" s="228" t="s">
        <v>891</v>
      </c>
      <c r="C113" s="221"/>
      <c r="D113" s="221"/>
      <c r="E113" s="194"/>
      <c r="F113" s="223"/>
    </row>
    <row r="114" spans="1:6" s="441" customFormat="1" ht="14.25" x14ac:dyDescent="0.2">
      <c r="A114" s="108"/>
      <c r="B114" s="225" t="s">
        <v>892</v>
      </c>
      <c r="C114" s="442"/>
      <c r="D114" s="440"/>
      <c r="E114" s="40"/>
      <c r="F114" s="85"/>
    </row>
    <row r="115" spans="1:6" s="441" customFormat="1" ht="14.25" x14ac:dyDescent="0.2">
      <c r="A115" s="108"/>
      <c r="B115" s="225"/>
      <c r="C115" s="442"/>
      <c r="D115" s="440"/>
      <c r="E115" s="3"/>
      <c r="F115" s="85"/>
    </row>
    <row r="116" spans="1:6" s="436" customFormat="1" ht="63.75" x14ac:dyDescent="0.2">
      <c r="A116" s="108" t="s">
        <v>54</v>
      </c>
      <c r="B116" s="225" t="s">
        <v>893</v>
      </c>
      <c r="C116" s="78" t="s">
        <v>39</v>
      </c>
      <c r="D116" s="211">
        <v>9.5</v>
      </c>
      <c r="E116" s="1">
        <v>0</v>
      </c>
      <c r="F116" s="85">
        <f>D116*E116</f>
        <v>0</v>
      </c>
    </row>
    <row r="117" spans="1:6" s="441" customFormat="1" ht="14.25" x14ac:dyDescent="0.2">
      <c r="A117" s="108"/>
      <c r="B117" s="225"/>
      <c r="C117" s="442"/>
      <c r="D117" s="440"/>
      <c r="E117" s="3"/>
      <c r="F117" s="85"/>
    </row>
    <row r="118" spans="1:6" s="441" customFormat="1" ht="89.25" x14ac:dyDescent="0.2">
      <c r="A118" s="108" t="s">
        <v>144</v>
      </c>
      <c r="B118" s="225" t="s">
        <v>894</v>
      </c>
      <c r="C118" s="78" t="s">
        <v>39</v>
      </c>
      <c r="D118" s="211">
        <v>330</v>
      </c>
      <c r="E118" s="1">
        <v>0</v>
      </c>
      <c r="F118" s="85">
        <f>D118*E118</f>
        <v>0</v>
      </c>
    </row>
    <row r="119" spans="1:6" s="441" customFormat="1" ht="14.25" x14ac:dyDescent="0.2">
      <c r="A119" s="108"/>
      <c r="B119" s="115"/>
      <c r="C119" s="442"/>
      <c r="D119" s="440"/>
      <c r="E119" s="40"/>
      <c r="F119" s="85"/>
    </row>
    <row r="120" spans="1:6" s="441" customFormat="1" ht="63.75" x14ac:dyDescent="0.2">
      <c r="A120" s="108" t="s">
        <v>58</v>
      </c>
      <c r="B120" s="225" t="s">
        <v>895</v>
      </c>
      <c r="C120" s="78" t="s">
        <v>39</v>
      </c>
      <c r="D120" s="211">
        <v>300</v>
      </c>
      <c r="E120" s="1">
        <v>0</v>
      </c>
      <c r="F120" s="85">
        <f>D120*E120</f>
        <v>0</v>
      </c>
    </row>
    <row r="121" spans="1:6" s="441" customFormat="1" ht="14.25" x14ac:dyDescent="0.2">
      <c r="A121" s="108"/>
      <c r="B121" s="225"/>
      <c r="C121" s="442"/>
      <c r="D121" s="440"/>
      <c r="E121" s="3"/>
      <c r="F121" s="85"/>
    </row>
    <row r="122" spans="1:6" s="441" customFormat="1" ht="25.5" x14ac:dyDescent="0.2">
      <c r="A122" s="108" t="s">
        <v>59</v>
      </c>
      <c r="B122" s="225" t="s">
        <v>896</v>
      </c>
      <c r="C122" s="78" t="s">
        <v>39</v>
      </c>
      <c r="D122" s="211">
        <v>52</v>
      </c>
      <c r="E122" s="1">
        <v>0</v>
      </c>
      <c r="F122" s="85">
        <f>D122*E122</f>
        <v>0</v>
      </c>
    </row>
    <row r="123" spans="1:6" s="441" customFormat="1" ht="14.25" x14ac:dyDescent="0.2">
      <c r="A123" s="108"/>
      <c r="B123" s="225"/>
      <c r="C123" s="442"/>
      <c r="D123" s="440"/>
      <c r="E123" s="3"/>
      <c r="F123" s="85"/>
    </row>
    <row r="124" spans="1:6" s="441" customFormat="1" ht="25.5" x14ac:dyDescent="0.2">
      <c r="A124" s="108" t="s">
        <v>60</v>
      </c>
      <c r="B124" s="225" t="s">
        <v>897</v>
      </c>
      <c r="C124" s="78" t="s">
        <v>39</v>
      </c>
      <c r="D124" s="211">
        <v>65</v>
      </c>
      <c r="E124" s="1">
        <v>0</v>
      </c>
      <c r="F124" s="85">
        <f>D124*E124</f>
        <v>0</v>
      </c>
    </row>
    <row r="125" spans="1:6" s="441" customFormat="1" ht="14.25" x14ac:dyDescent="0.2">
      <c r="A125" s="108"/>
      <c r="B125" s="115"/>
      <c r="C125" s="116"/>
      <c r="D125" s="440"/>
      <c r="E125" s="40"/>
      <c r="F125" s="85"/>
    </row>
    <row r="126" spans="1:6" s="441" customFormat="1" ht="14.25" x14ac:dyDescent="0.2">
      <c r="A126" s="108" t="s">
        <v>61</v>
      </c>
      <c r="B126" s="225" t="s">
        <v>898</v>
      </c>
      <c r="C126" s="78" t="s">
        <v>39</v>
      </c>
      <c r="D126" s="211">
        <v>25</v>
      </c>
      <c r="E126" s="1">
        <v>0</v>
      </c>
      <c r="F126" s="85">
        <f>D126*E126</f>
        <v>0</v>
      </c>
    </row>
    <row r="127" spans="1:6" s="441" customFormat="1" ht="14.25" x14ac:dyDescent="0.2">
      <c r="A127" s="108"/>
      <c r="B127" s="225"/>
      <c r="C127" s="442"/>
      <c r="D127" s="440"/>
      <c r="E127" s="3"/>
      <c r="F127" s="85"/>
    </row>
    <row r="128" spans="1:6" s="437" customFormat="1" x14ac:dyDescent="0.2">
      <c r="A128" s="219"/>
      <c r="B128" s="228" t="s">
        <v>899</v>
      </c>
      <c r="C128" s="221"/>
      <c r="D128" s="221"/>
      <c r="E128" s="194"/>
      <c r="F128" s="223"/>
    </row>
    <row r="129" spans="1:6" s="441" customFormat="1" ht="14.25" x14ac:dyDescent="0.2">
      <c r="A129" s="108"/>
      <c r="B129" s="115"/>
      <c r="C129" s="116"/>
      <c r="D129" s="440"/>
      <c r="E129" s="40"/>
      <c r="F129" s="113"/>
    </row>
    <row r="130" spans="1:6" s="441" customFormat="1" ht="51" x14ac:dyDescent="0.2">
      <c r="A130" s="108" t="s">
        <v>62</v>
      </c>
      <c r="B130" s="225" t="s">
        <v>900</v>
      </c>
      <c r="C130" s="78"/>
      <c r="D130" s="211"/>
      <c r="E130" s="1"/>
      <c r="F130" s="85"/>
    </row>
    <row r="131" spans="1:6" s="441" customFormat="1" ht="38.25" x14ac:dyDescent="0.2">
      <c r="A131" s="108"/>
      <c r="B131" s="229" t="s">
        <v>901</v>
      </c>
      <c r="C131" s="78"/>
      <c r="D131" s="211"/>
      <c r="E131" s="1"/>
      <c r="F131" s="85"/>
    </row>
    <row r="132" spans="1:6" s="441" customFormat="1" ht="14.25" x14ac:dyDescent="0.2">
      <c r="A132" s="108"/>
      <c r="B132" s="225" t="s">
        <v>11</v>
      </c>
      <c r="C132" s="78" t="s">
        <v>34</v>
      </c>
      <c r="D132" s="211">
        <v>15</v>
      </c>
      <c r="E132" s="1">
        <v>0</v>
      </c>
      <c r="F132" s="85">
        <f>D132*E132</f>
        <v>0</v>
      </c>
    </row>
    <row r="133" spans="1:6" s="441" customFormat="1" ht="14.25" x14ac:dyDescent="0.2">
      <c r="A133" s="108"/>
      <c r="B133" s="115"/>
      <c r="C133" s="116"/>
      <c r="D133" s="440"/>
      <c r="E133" s="40"/>
      <c r="F133" s="113"/>
    </row>
    <row r="134" spans="1:6" s="441" customFormat="1" ht="204" x14ac:dyDescent="0.2">
      <c r="A134" s="108" t="s">
        <v>63</v>
      </c>
      <c r="B134" s="225" t="s">
        <v>902</v>
      </c>
      <c r="C134" s="78"/>
      <c r="D134" s="211"/>
      <c r="E134" s="40"/>
      <c r="F134" s="113"/>
    </row>
    <row r="135" spans="1:6" s="441" customFormat="1" ht="14.25" x14ac:dyDescent="0.2">
      <c r="A135" s="108"/>
      <c r="B135" s="229" t="s">
        <v>903</v>
      </c>
      <c r="C135" s="78" t="s">
        <v>34</v>
      </c>
      <c r="D135" s="211">
        <v>21</v>
      </c>
      <c r="E135" s="40"/>
      <c r="F135" s="113"/>
    </row>
    <row r="136" spans="1:6" s="441" customFormat="1" ht="14.25" x14ac:dyDescent="0.2">
      <c r="A136" s="108"/>
      <c r="B136" s="229" t="s">
        <v>904</v>
      </c>
      <c r="C136" s="78" t="s">
        <v>34</v>
      </c>
      <c r="D136" s="211">
        <v>61</v>
      </c>
      <c r="E136" s="40"/>
      <c r="F136" s="113"/>
    </row>
    <row r="137" spans="1:6" s="441" customFormat="1" ht="14.25" x14ac:dyDescent="0.2">
      <c r="A137" s="108"/>
      <c r="B137" s="229" t="s">
        <v>905</v>
      </c>
      <c r="C137" s="78" t="s">
        <v>34</v>
      </c>
      <c r="D137" s="211">
        <v>32</v>
      </c>
      <c r="E137" s="40"/>
      <c r="F137" s="113"/>
    </row>
    <row r="138" spans="1:6" s="441" customFormat="1" ht="14.25" x14ac:dyDescent="0.2">
      <c r="A138" s="108"/>
      <c r="B138" s="230" t="s">
        <v>906</v>
      </c>
      <c r="C138" s="231" t="s">
        <v>34</v>
      </c>
      <c r="D138" s="232">
        <v>2.5</v>
      </c>
      <c r="E138" s="40"/>
      <c r="F138" s="113"/>
    </row>
    <row r="139" spans="1:6" s="441" customFormat="1" ht="14.25" x14ac:dyDescent="0.2">
      <c r="A139" s="108"/>
      <c r="B139" s="225" t="s">
        <v>11</v>
      </c>
      <c r="C139" s="78" t="s">
        <v>34</v>
      </c>
      <c r="D139" s="211">
        <v>116.5</v>
      </c>
      <c r="E139" s="1">
        <v>0</v>
      </c>
      <c r="F139" s="85">
        <f>D139*E139</f>
        <v>0</v>
      </c>
    </row>
    <row r="140" spans="1:6" s="441" customFormat="1" ht="14.25" x14ac:dyDescent="0.2">
      <c r="A140" s="108"/>
      <c r="B140" s="225"/>
      <c r="C140" s="78"/>
      <c r="D140" s="211"/>
      <c r="E140" s="3"/>
      <c r="F140" s="85"/>
    </row>
    <row r="141" spans="1:6" s="441" customFormat="1" ht="25.5" x14ac:dyDescent="0.2">
      <c r="A141" s="108" t="s">
        <v>67</v>
      </c>
      <c r="B141" s="225" t="s">
        <v>907</v>
      </c>
      <c r="C141" s="78" t="s">
        <v>45</v>
      </c>
      <c r="D141" s="211">
        <v>85</v>
      </c>
      <c r="E141" s="1">
        <v>0</v>
      </c>
      <c r="F141" s="85">
        <f>D141*E141</f>
        <v>0</v>
      </c>
    </row>
    <row r="142" spans="1:6" s="441" customFormat="1" ht="14.25" x14ac:dyDescent="0.2">
      <c r="A142" s="108"/>
      <c r="B142" s="225"/>
      <c r="C142" s="78"/>
      <c r="D142" s="211"/>
      <c r="E142" s="3"/>
      <c r="F142" s="85"/>
    </row>
    <row r="143" spans="1:6" s="441" customFormat="1" ht="39.75" customHeight="1" x14ac:dyDescent="0.2">
      <c r="A143" s="108" t="s">
        <v>68</v>
      </c>
      <c r="B143" s="225" t="s">
        <v>908</v>
      </c>
      <c r="C143" s="78" t="s">
        <v>45</v>
      </c>
      <c r="D143" s="211">
        <v>81</v>
      </c>
      <c r="E143" s="1">
        <v>0</v>
      </c>
      <c r="F143" s="85">
        <f>D143*E143</f>
        <v>0</v>
      </c>
    </row>
    <row r="144" spans="1:6" s="441" customFormat="1" ht="14.25" x14ac:dyDescent="0.2">
      <c r="A144" s="108"/>
      <c r="B144" s="225"/>
      <c r="C144" s="78"/>
      <c r="D144" s="211"/>
      <c r="E144" s="3"/>
      <c r="F144" s="85"/>
    </row>
    <row r="145" spans="1:6" s="441" customFormat="1" ht="38.25" x14ac:dyDescent="0.2">
      <c r="A145" s="108" t="s">
        <v>69</v>
      </c>
      <c r="B145" s="225" t="s">
        <v>909</v>
      </c>
      <c r="C145" s="78"/>
      <c r="D145" s="211"/>
      <c r="E145" s="3"/>
      <c r="F145" s="85"/>
    </row>
    <row r="146" spans="1:6" s="441" customFormat="1" ht="14.25" x14ac:dyDescent="0.2">
      <c r="A146" s="108"/>
      <c r="B146" s="225" t="s">
        <v>910</v>
      </c>
      <c r="C146" s="225" t="s">
        <v>911</v>
      </c>
      <c r="D146" s="211">
        <v>450</v>
      </c>
      <c r="E146" s="1">
        <v>0</v>
      </c>
      <c r="F146" s="85">
        <f>D146*E146</f>
        <v>0</v>
      </c>
    </row>
    <row r="147" spans="1:6" s="441" customFormat="1" ht="14.25" x14ac:dyDescent="0.2">
      <c r="A147" s="108"/>
      <c r="B147" s="225" t="s">
        <v>912</v>
      </c>
      <c r="C147" s="225" t="s">
        <v>911</v>
      </c>
      <c r="D147" s="443">
        <v>12400</v>
      </c>
      <c r="E147" s="1">
        <v>0</v>
      </c>
      <c r="F147" s="85">
        <f>D147*E147</f>
        <v>0</v>
      </c>
    </row>
    <row r="148" spans="1:6" s="441" customFormat="1" ht="14.25" x14ac:dyDescent="0.2">
      <c r="A148" s="108"/>
      <c r="B148" s="225"/>
      <c r="C148" s="78"/>
      <c r="D148" s="211"/>
      <c r="E148" s="40"/>
      <c r="F148" s="113"/>
    </row>
    <row r="149" spans="1:6" s="441" customFormat="1" ht="38.25" x14ac:dyDescent="0.2">
      <c r="A149" s="108" t="s">
        <v>70</v>
      </c>
      <c r="B149" s="225" t="s">
        <v>913</v>
      </c>
      <c r="C149" s="78" t="s">
        <v>18</v>
      </c>
      <c r="D149" s="211">
        <v>1</v>
      </c>
      <c r="E149" s="1">
        <v>0</v>
      </c>
      <c r="F149" s="85">
        <f>D149*E149</f>
        <v>0</v>
      </c>
    </row>
    <row r="150" spans="1:6" s="441" customFormat="1" ht="14.25" x14ac:dyDescent="0.2">
      <c r="A150" s="108"/>
      <c r="B150" s="225"/>
      <c r="C150" s="78"/>
      <c r="D150" s="211"/>
      <c r="E150" s="1"/>
      <c r="F150" s="85"/>
    </row>
    <row r="151" spans="1:6" s="441" customFormat="1" ht="38.25" x14ac:dyDescent="0.2">
      <c r="A151" s="108" t="s">
        <v>71</v>
      </c>
      <c r="B151" s="225" t="s">
        <v>914</v>
      </c>
      <c r="C151" s="78" t="s">
        <v>66</v>
      </c>
      <c r="D151" s="211">
        <v>20</v>
      </c>
      <c r="E151" s="1">
        <v>0</v>
      </c>
      <c r="F151" s="85">
        <f>D151*E151</f>
        <v>0</v>
      </c>
    </row>
    <row r="152" spans="1:6" s="441" customFormat="1" ht="14.25" x14ac:dyDescent="0.2">
      <c r="A152" s="108"/>
      <c r="B152" s="225"/>
      <c r="C152" s="78"/>
      <c r="D152" s="211"/>
      <c r="E152" s="1"/>
      <c r="F152" s="85"/>
    </row>
    <row r="153" spans="1:6" s="441" customFormat="1" ht="63.75" x14ac:dyDescent="0.2">
      <c r="A153" s="108" t="s">
        <v>72</v>
      </c>
      <c r="B153" s="225" t="s">
        <v>915</v>
      </c>
      <c r="C153" s="78" t="s">
        <v>39</v>
      </c>
      <c r="D153" s="211">
        <v>118</v>
      </c>
      <c r="E153" s="1">
        <v>0</v>
      </c>
      <c r="F153" s="85">
        <f>D153*E153</f>
        <v>0</v>
      </c>
    </row>
    <row r="154" spans="1:6" s="441" customFormat="1" ht="14.25" x14ac:dyDescent="0.2">
      <c r="A154" s="108"/>
      <c r="B154" s="225"/>
      <c r="C154" s="442"/>
      <c r="D154" s="440"/>
      <c r="E154" s="3"/>
      <c r="F154" s="85"/>
    </row>
    <row r="155" spans="1:6" s="437" customFormat="1" x14ac:dyDescent="0.2">
      <c r="A155" s="219"/>
      <c r="B155" s="228" t="s">
        <v>916</v>
      </c>
      <c r="C155" s="221"/>
      <c r="D155" s="221"/>
      <c r="E155" s="194"/>
      <c r="F155" s="223"/>
    </row>
    <row r="156" spans="1:6" s="441" customFormat="1" ht="14.25" x14ac:dyDescent="0.2">
      <c r="A156" s="108"/>
      <c r="B156" s="115"/>
      <c r="C156" s="116"/>
      <c r="D156" s="440"/>
      <c r="E156" s="40"/>
      <c r="F156" s="113"/>
    </row>
    <row r="157" spans="1:6" s="441" customFormat="1" ht="38.25" x14ac:dyDescent="0.2">
      <c r="A157" s="108" t="s">
        <v>149</v>
      </c>
      <c r="B157" s="225" t="s">
        <v>917</v>
      </c>
      <c r="C157" s="78" t="s">
        <v>39</v>
      </c>
      <c r="D157" s="211">
        <v>480</v>
      </c>
      <c r="E157" s="1">
        <v>0</v>
      </c>
      <c r="F157" s="85">
        <f>D157*E157</f>
        <v>0</v>
      </c>
    </row>
    <row r="158" spans="1:6" s="439" customFormat="1" x14ac:dyDescent="0.2">
      <c r="A158" s="108"/>
      <c r="B158" s="225"/>
      <c r="C158" s="78"/>
      <c r="D158" s="211"/>
      <c r="E158" s="1"/>
      <c r="F158" s="113"/>
    </row>
    <row r="159" spans="1:6" s="441" customFormat="1" ht="38.25" x14ac:dyDescent="0.2">
      <c r="A159" s="108" t="s">
        <v>153</v>
      </c>
      <c r="B159" s="225" t="s">
        <v>918</v>
      </c>
      <c r="C159" s="78" t="s">
        <v>39</v>
      </c>
      <c r="D159" s="211">
        <v>480</v>
      </c>
      <c r="E159" s="1">
        <v>0</v>
      </c>
      <c r="F159" s="85">
        <f>D159*E159</f>
        <v>0</v>
      </c>
    </row>
    <row r="160" spans="1:6" s="441" customFormat="1" ht="14.25" x14ac:dyDescent="0.2">
      <c r="A160" s="108"/>
      <c r="B160" s="225"/>
      <c r="C160" s="78"/>
      <c r="D160" s="211"/>
      <c r="E160" s="1"/>
      <c r="F160" s="113"/>
    </row>
    <row r="161" spans="1:6" s="441" customFormat="1" ht="102" customHeight="1" x14ac:dyDescent="0.2">
      <c r="A161" s="108" t="s">
        <v>154</v>
      </c>
      <c r="B161" s="225" t="s">
        <v>919</v>
      </c>
      <c r="C161" s="78" t="s">
        <v>39</v>
      </c>
      <c r="D161" s="211">
        <v>480</v>
      </c>
      <c r="E161" s="1">
        <v>0</v>
      </c>
      <c r="F161" s="85">
        <f>D161*E161</f>
        <v>0</v>
      </c>
    </row>
    <row r="162" spans="1:6" s="441" customFormat="1" ht="14.25" x14ac:dyDescent="0.2">
      <c r="A162" s="108"/>
      <c r="B162" s="225"/>
      <c r="C162" s="78"/>
      <c r="D162" s="211"/>
      <c r="E162" s="1"/>
      <c r="F162" s="85"/>
    </row>
    <row r="163" spans="1:6" s="441" customFormat="1" ht="63.75" customHeight="1" x14ac:dyDescent="0.2">
      <c r="A163" s="108" t="s">
        <v>155</v>
      </c>
      <c r="B163" s="225" t="s">
        <v>920</v>
      </c>
      <c r="C163" s="78" t="s">
        <v>39</v>
      </c>
      <c r="D163" s="211">
        <v>180</v>
      </c>
      <c r="E163" s="1">
        <v>0</v>
      </c>
      <c r="F163" s="85">
        <f>D163*E163</f>
        <v>0</v>
      </c>
    </row>
    <row r="164" spans="1:6" s="441" customFormat="1" ht="14.25" x14ac:dyDescent="0.2">
      <c r="A164" s="108"/>
      <c r="B164" s="225"/>
      <c r="C164" s="78"/>
      <c r="D164" s="211"/>
      <c r="E164" s="1"/>
      <c r="F164" s="85"/>
    </row>
    <row r="165" spans="1:6" s="437" customFormat="1" x14ac:dyDescent="0.2">
      <c r="A165" s="219"/>
      <c r="B165" s="228" t="s">
        <v>921</v>
      </c>
      <c r="C165" s="221"/>
      <c r="D165" s="221"/>
      <c r="E165" s="194"/>
      <c r="F165" s="223"/>
    </row>
    <row r="166" spans="1:6" s="441" customFormat="1" ht="14.25" x14ac:dyDescent="0.2">
      <c r="A166" s="108"/>
      <c r="B166" s="115"/>
      <c r="C166" s="442"/>
      <c r="D166" s="440"/>
      <c r="E166" s="3"/>
      <c r="F166" s="113"/>
    </row>
    <row r="167" spans="1:6" s="441" customFormat="1" ht="63.75" x14ac:dyDescent="0.2">
      <c r="A167" s="108" t="s">
        <v>156</v>
      </c>
      <c r="B167" s="225" t="s">
        <v>922</v>
      </c>
      <c r="C167" s="78" t="s">
        <v>39</v>
      </c>
      <c r="D167" s="211">
        <v>480</v>
      </c>
      <c r="E167" s="1">
        <v>0</v>
      </c>
      <c r="F167" s="85">
        <f>D167*E167</f>
        <v>0</v>
      </c>
    </row>
    <row r="168" spans="1:6" s="439" customFormat="1" x14ac:dyDescent="0.2">
      <c r="A168" s="108"/>
      <c r="B168" s="225"/>
      <c r="C168" s="78"/>
      <c r="D168" s="211"/>
      <c r="E168" s="1"/>
      <c r="F168" s="113"/>
    </row>
    <row r="169" spans="1:6" s="441" customFormat="1" ht="14.25" x14ac:dyDescent="0.2">
      <c r="A169" s="108" t="s">
        <v>161</v>
      </c>
      <c r="B169" s="225" t="s">
        <v>923</v>
      </c>
      <c r="C169" s="78" t="s">
        <v>39</v>
      </c>
      <c r="D169" s="211">
        <v>480</v>
      </c>
      <c r="E169" s="1">
        <v>0</v>
      </c>
      <c r="F169" s="85">
        <f>D169*E169</f>
        <v>0</v>
      </c>
    </row>
    <row r="170" spans="1:6" s="441" customFormat="1" ht="14.25" x14ac:dyDescent="0.2">
      <c r="A170" s="108"/>
      <c r="B170" s="225"/>
      <c r="C170" s="78"/>
      <c r="D170" s="211"/>
      <c r="E170" s="1"/>
      <c r="F170" s="113"/>
    </row>
    <row r="171" spans="1:6" s="441" customFormat="1" ht="51" x14ac:dyDescent="0.2">
      <c r="A171" s="108" t="s">
        <v>162</v>
      </c>
      <c r="B171" s="225" t="s">
        <v>924</v>
      </c>
      <c r="C171" s="78" t="s">
        <v>39</v>
      </c>
      <c r="D171" s="211">
        <v>50</v>
      </c>
      <c r="E171" s="1">
        <v>0</v>
      </c>
      <c r="F171" s="85">
        <f>D171*E171</f>
        <v>0</v>
      </c>
    </row>
    <row r="172" spans="1:6" s="441" customFormat="1" ht="14.25" x14ac:dyDescent="0.2">
      <c r="A172" s="108"/>
      <c r="B172" s="225"/>
      <c r="C172" s="78"/>
      <c r="D172" s="211"/>
      <c r="E172" s="1"/>
      <c r="F172" s="113"/>
    </row>
    <row r="173" spans="1:6" s="441" customFormat="1" ht="38.25" x14ac:dyDescent="0.2">
      <c r="A173" s="108" t="s">
        <v>186</v>
      </c>
      <c r="B173" s="225" t="s">
        <v>925</v>
      </c>
      <c r="C173" s="78" t="s">
        <v>39</v>
      </c>
      <c r="D173" s="211">
        <v>80</v>
      </c>
      <c r="E173" s="1">
        <v>0</v>
      </c>
      <c r="F173" s="85">
        <f>D173*E173</f>
        <v>0</v>
      </c>
    </row>
    <row r="174" spans="1:6" s="441" customFormat="1" ht="14.25" x14ac:dyDescent="0.2">
      <c r="A174" s="108"/>
      <c r="B174" s="225"/>
      <c r="C174" s="78"/>
      <c r="D174" s="211"/>
      <c r="E174" s="1"/>
      <c r="F174" s="113"/>
    </row>
    <row r="175" spans="1:6" s="441" customFormat="1" ht="51" x14ac:dyDescent="0.2">
      <c r="A175" s="108" t="s">
        <v>187</v>
      </c>
      <c r="B175" s="225" t="s">
        <v>926</v>
      </c>
      <c r="C175" s="78" t="s">
        <v>39</v>
      </c>
      <c r="D175" s="211">
        <v>12</v>
      </c>
      <c r="E175" s="1">
        <v>0</v>
      </c>
      <c r="F175" s="85">
        <f>D175*E175</f>
        <v>0</v>
      </c>
    </row>
    <row r="176" spans="1:6" s="441" customFormat="1" ht="14.25" x14ac:dyDescent="0.2">
      <c r="A176" s="108"/>
      <c r="B176" s="225"/>
      <c r="C176" s="78"/>
      <c r="D176" s="211"/>
      <c r="E176" s="1"/>
      <c r="F176" s="85"/>
    </row>
    <row r="177" spans="1:6" s="437" customFormat="1" x14ac:dyDescent="0.2">
      <c r="A177" s="219"/>
      <c r="B177" s="228" t="s">
        <v>927</v>
      </c>
      <c r="C177" s="221"/>
      <c r="D177" s="221"/>
      <c r="E177" s="194"/>
      <c r="F177" s="223"/>
    </row>
    <row r="178" spans="1:6" s="441" customFormat="1" ht="14.25" x14ac:dyDescent="0.2">
      <c r="A178" s="108"/>
      <c r="B178" s="225"/>
      <c r="C178" s="78"/>
      <c r="D178" s="211"/>
      <c r="E178" s="1"/>
      <c r="F178" s="85"/>
    </row>
    <row r="179" spans="1:6" s="441" customFormat="1" ht="25.5" x14ac:dyDescent="0.2">
      <c r="A179" s="108" t="s">
        <v>188</v>
      </c>
      <c r="B179" s="225" t="s">
        <v>928</v>
      </c>
      <c r="C179" s="78" t="s">
        <v>34</v>
      </c>
      <c r="D179" s="211">
        <v>15</v>
      </c>
      <c r="E179" s="1">
        <v>0</v>
      </c>
      <c r="F179" s="85">
        <f>D179*E179</f>
        <v>0</v>
      </c>
    </row>
    <row r="180" spans="1:6" s="441" customFormat="1" ht="14.25" x14ac:dyDescent="0.2">
      <c r="A180" s="108"/>
      <c r="B180" s="225"/>
      <c r="C180" s="78"/>
      <c r="D180" s="211"/>
      <c r="E180" s="1"/>
      <c r="F180" s="85"/>
    </row>
    <row r="181" spans="1:6" s="441" customFormat="1" ht="38.25" x14ac:dyDescent="0.2">
      <c r="A181" s="108" t="s">
        <v>189</v>
      </c>
      <c r="B181" s="225" t="s">
        <v>929</v>
      </c>
      <c r="C181" s="78" t="s">
        <v>45</v>
      </c>
      <c r="D181" s="211">
        <v>60</v>
      </c>
      <c r="E181" s="1">
        <v>0</v>
      </c>
      <c r="F181" s="85">
        <f>D181*E181</f>
        <v>0</v>
      </c>
    </row>
    <row r="182" spans="1:6" s="441" customFormat="1" ht="14.25" x14ac:dyDescent="0.2">
      <c r="A182" s="108"/>
      <c r="B182" s="225"/>
      <c r="C182" s="78"/>
      <c r="D182" s="211"/>
      <c r="E182" s="1"/>
      <c r="F182" s="85"/>
    </row>
    <row r="183" spans="1:6" s="441" customFormat="1" ht="38.25" x14ac:dyDescent="0.2">
      <c r="A183" s="108" t="s">
        <v>190</v>
      </c>
      <c r="B183" s="225" t="s">
        <v>930</v>
      </c>
      <c r="C183" s="78" t="s">
        <v>39</v>
      </c>
      <c r="D183" s="211">
        <f>240</f>
        <v>240</v>
      </c>
      <c r="E183" s="1">
        <v>0</v>
      </c>
      <c r="F183" s="85">
        <f>D183*E183</f>
        <v>0</v>
      </c>
    </row>
    <row r="184" spans="1:6" s="441" customFormat="1" ht="14.25" x14ac:dyDescent="0.2">
      <c r="A184" s="108"/>
      <c r="B184" s="225"/>
      <c r="C184" s="78"/>
      <c r="D184" s="211"/>
      <c r="E184" s="1"/>
      <c r="F184" s="85"/>
    </row>
    <row r="185" spans="1:6" s="441" customFormat="1" ht="51" x14ac:dyDescent="0.2">
      <c r="A185" s="108" t="s">
        <v>191</v>
      </c>
      <c r="B185" s="225" t="s">
        <v>931</v>
      </c>
      <c r="C185" s="78" t="s">
        <v>34</v>
      </c>
      <c r="D185" s="211">
        <v>30</v>
      </c>
      <c r="E185" s="1">
        <v>0</v>
      </c>
      <c r="F185" s="85">
        <f>D185*E185</f>
        <v>0</v>
      </c>
    </row>
    <row r="186" spans="1:6" s="441" customFormat="1" ht="14.25" x14ac:dyDescent="0.2">
      <c r="A186" s="108"/>
      <c r="B186" s="225"/>
      <c r="C186" s="78"/>
      <c r="D186" s="211"/>
      <c r="E186" s="1"/>
      <c r="F186" s="85"/>
    </row>
    <row r="187" spans="1:6" s="437" customFormat="1" x14ac:dyDescent="0.2">
      <c r="A187" s="219"/>
      <c r="B187" s="228" t="s">
        <v>932</v>
      </c>
      <c r="C187" s="221"/>
      <c r="D187" s="221"/>
      <c r="E187" s="194"/>
      <c r="F187" s="223"/>
    </row>
    <row r="188" spans="1:6" s="441" customFormat="1" ht="14.25" x14ac:dyDescent="0.2">
      <c r="A188" s="108"/>
      <c r="B188" s="225"/>
      <c r="C188" s="78"/>
      <c r="D188" s="211"/>
      <c r="E188" s="1"/>
      <c r="F188" s="85"/>
    </row>
    <row r="189" spans="1:6" s="441" customFormat="1" ht="38.25" x14ac:dyDescent="0.2">
      <c r="A189" s="108" t="s">
        <v>192</v>
      </c>
      <c r="B189" s="225" t="s">
        <v>933</v>
      </c>
      <c r="C189" s="78" t="s">
        <v>39</v>
      </c>
      <c r="D189" s="211">
        <v>12</v>
      </c>
      <c r="E189" s="1">
        <v>0</v>
      </c>
      <c r="F189" s="85">
        <f>D189*E189</f>
        <v>0</v>
      </c>
    </row>
    <row r="190" spans="1:6" s="441" customFormat="1" ht="14.25" x14ac:dyDescent="0.2">
      <c r="A190" s="108"/>
      <c r="B190" s="225"/>
      <c r="C190" s="78"/>
      <c r="D190" s="211"/>
      <c r="E190" s="1"/>
      <c r="F190" s="85"/>
    </row>
    <row r="191" spans="1:6" s="441" customFormat="1" ht="89.25" x14ac:dyDescent="0.2">
      <c r="A191" s="108" t="s">
        <v>193</v>
      </c>
      <c r="B191" s="225" t="s">
        <v>934</v>
      </c>
      <c r="C191" s="78" t="s">
        <v>18</v>
      </c>
      <c r="D191" s="211">
        <v>1</v>
      </c>
      <c r="E191" s="1">
        <v>0</v>
      </c>
      <c r="F191" s="85">
        <f>D191*E191</f>
        <v>0</v>
      </c>
    </row>
    <row r="192" spans="1:6" s="441" customFormat="1" ht="14.25" x14ac:dyDescent="0.2">
      <c r="A192" s="108"/>
      <c r="B192" s="225"/>
      <c r="C192" s="78"/>
      <c r="D192" s="211"/>
      <c r="E192" s="1"/>
      <c r="F192" s="85"/>
    </row>
    <row r="193" spans="1:6" s="441" customFormat="1" ht="38.25" x14ac:dyDescent="0.2">
      <c r="A193" s="108" t="s">
        <v>194</v>
      </c>
      <c r="B193" s="225" t="s">
        <v>935</v>
      </c>
      <c r="C193" s="78" t="s">
        <v>18</v>
      </c>
      <c r="D193" s="211">
        <v>1</v>
      </c>
      <c r="E193" s="1">
        <v>0</v>
      </c>
      <c r="F193" s="85">
        <f>D193*E193</f>
        <v>0</v>
      </c>
    </row>
    <row r="194" spans="1:6" s="441" customFormat="1" ht="14.25" x14ac:dyDescent="0.2">
      <c r="A194" s="108"/>
      <c r="B194" s="225"/>
      <c r="C194" s="78"/>
      <c r="D194" s="211"/>
      <c r="E194" s="1"/>
      <c r="F194" s="85"/>
    </row>
    <row r="195" spans="1:6" s="441" customFormat="1" ht="38.25" x14ac:dyDescent="0.2">
      <c r="A195" s="108" t="s">
        <v>195</v>
      </c>
      <c r="B195" s="225" t="s">
        <v>936</v>
      </c>
      <c r="C195" s="78" t="s">
        <v>39</v>
      </c>
      <c r="D195" s="211">
        <v>16</v>
      </c>
      <c r="E195" s="1">
        <v>0</v>
      </c>
      <c r="F195" s="85">
        <f>D195*E195</f>
        <v>0</v>
      </c>
    </row>
    <row r="196" spans="1:6" s="441" customFormat="1" ht="14.25" x14ac:dyDescent="0.2">
      <c r="A196" s="108"/>
      <c r="B196" s="225"/>
      <c r="C196" s="78"/>
      <c r="D196" s="211"/>
      <c r="E196" s="1"/>
      <c r="F196" s="85"/>
    </row>
    <row r="197" spans="1:6" s="441" customFormat="1" ht="38.25" x14ac:dyDescent="0.2">
      <c r="A197" s="108" t="s">
        <v>197</v>
      </c>
      <c r="B197" s="225" t="s">
        <v>937</v>
      </c>
      <c r="C197" s="78" t="s">
        <v>18</v>
      </c>
      <c r="D197" s="211">
        <v>1</v>
      </c>
      <c r="E197" s="1">
        <v>0</v>
      </c>
      <c r="F197" s="85">
        <f>D197*E197</f>
        <v>0</v>
      </c>
    </row>
    <row r="198" spans="1:6" s="441" customFormat="1" ht="14.25" x14ac:dyDescent="0.2">
      <c r="A198" s="108"/>
      <c r="B198" s="225"/>
      <c r="C198" s="78"/>
      <c r="D198" s="211"/>
      <c r="E198" s="1"/>
      <c r="F198" s="85"/>
    </row>
    <row r="199" spans="1:6" s="441" customFormat="1" ht="51" customHeight="1" x14ac:dyDescent="0.2">
      <c r="A199" s="108" t="s">
        <v>938</v>
      </c>
      <c r="B199" s="225" t="s">
        <v>939</v>
      </c>
      <c r="C199" s="78" t="s">
        <v>18</v>
      </c>
      <c r="D199" s="211">
        <v>1</v>
      </c>
      <c r="E199" s="1">
        <v>0</v>
      </c>
      <c r="F199" s="85">
        <f>D199*E199</f>
        <v>0</v>
      </c>
    </row>
    <row r="200" spans="1:6" s="441" customFormat="1" ht="14.25" x14ac:dyDescent="0.2">
      <c r="A200" s="108"/>
      <c r="B200" s="225"/>
      <c r="C200" s="78"/>
      <c r="D200" s="211"/>
      <c r="E200" s="1"/>
      <c r="F200" s="85"/>
    </row>
    <row r="201" spans="1:6" s="441" customFormat="1" ht="63.75" x14ac:dyDescent="0.2">
      <c r="A201" s="108" t="s">
        <v>940</v>
      </c>
      <c r="B201" s="225" t="s">
        <v>941</v>
      </c>
      <c r="C201" s="78" t="s">
        <v>18</v>
      </c>
      <c r="D201" s="211">
        <v>1</v>
      </c>
      <c r="E201" s="1">
        <v>0</v>
      </c>
      <c r="F201" s="85">
        <f>D201*E201</f>
        <v>0</v>
      </c>
    </row>
    <row r="202" spans="1:6" s="441" customFormat="1" ht="14.25" x14ac:dyDescent="0.2">
      <c r="A202" s="108"/>
      <c r="B202" s="225"/>
      <c r="C202" s="78"/>
      <c r="D202" s="211"/>
      <c r="E202" s="1"/>
      <c r="F202" s="85"/>
    </row>
    <row r="203" spans="1:6" s="441" customFormat="1" ht="25.5" x14ac:dyDescent="0.2">
      <c r="A203" s="108" t="s">
        <v>942</v>
      </c>
      <c r="B203" s="225" t="s">
        <v>73</v>
      </c>
      <c r="C203" s="78" t="s">
        <v>18</v>
      </c>
      <c r="D203" s="211">
        <v>1</v>
      </c>
      <c r="E203" s="1">
        <v>0</v>
      </c>
      <c r="F203" s="85">
        <f>D203*E203</f>
        <v>0</v>
      </c>
    </row>
    <row r="204" spans="1:6" s="439" customFormat="1" ht="13.5" thickBot="1" x14ac:dyDescent="0.25">
      <c r="A204" s="133"/>
      <c r="B204" s="134"/>
      <c r="C204" s="124"/>
      <c r="D204" s="235"/>
      <c r="E204" s="172"/>
      <c r="F204" s="85"/>
    </row>
    <row r="205" spans="1:6" s="444" customFormat="1" ht="14.25" thickTop="1" thickBot="1" x14ac:dyDescent="0.25">
      <c r="A205" s="93" t="s">
        <v>943</v>
      </c>
      <c r="B205" s="94"/>
      <c r="C205" s="95"/>
      <c r="D205" s="95"/>
      <c r="E205" s="613"/>
      <c r="F205" s="128">
        <f>SUM(F68:F204)</f>
        <v>0</v>
      </c>
    </row>
    <row r="206" spans="1:6" ht="13.5" thickTop="1" x14ac:dyDescent="0.2">
      <c r="A206" s="71" t="s">
        <v>8</v>
      </c>
      <c r="B206" s="72" t="s">
        <v>944</v>
      </c>
      <c r="C206" s="73"/>
      <c r="D206" s="73"/>
      <c r="E206" s="614"/>
      <c r="F206" s="130"/>
    </row>
    <row r="207" spans="1:6" x14ac:dyDescent="0.2">
      <c r="A207" s="76"/>
      <c r="B207" s="77"/>
      <c r="E207" s="1"/>
      <c r="F207" s="85"/>
    </row>
    <row r="208" spans="1:6" s="182" customFormat="1" ht="25.5" x14ac:dyDescent="0.2">
      <c r="A208" s="82" t="s">
        <v>76</v>
      </c>
      <c r="B208" s="83" t="s">
        <v>945</v>
      </c>
      <c r="C208" s="78" t="s">
        <v>77</v>
      </c>
      <c r="D208" s="211">
        <v>20</v>
      </c>
      <c r="E208" s="1">
        <v>0</v>
      </c>
      <c r="F208" s="85">
        <f>D208*E208</f>
        <v>0</v>
      </c>
    </row>
    <row r="209" spans="1:6" x14ac:dyDescent="0.2">
      <c r="A209" s="76"/>
      <c r="B209" s="77"/>
      <c r="D209" s="211"/>
      <c r="E209" s="1"/>
      <c r="F209" s="85"/>
    </row>
    <row r="210" spans="1:6" s="182" customFormat="1" ht="38.25" x14ac:dyDescent="0.2">
      <c r="A210" s="82" t="s">
        <v>78</v>
      </c>
      <c r="B210" s="131" t="s">
        <v>946</v>
      </c>
      <c r="C210" s="132" t="s">
        <v>77</v>
      </c>
      <c r="D210" s="211">
        <v>25</v>
      </c>
      <c r="E210" s="1">
        <v>0</v>
      </c>
      <c r="F210" s="85">
        <f>D210*E210</f>
        <v>0</v>
      </c>
    </row>
    <row r="211" spans="1:6" s="182" customFormat="1" x14ac:dyDescent="0.2">
      <c r="A211" s="76"/>
      <c r="B211" s="77"/>
      <c r="C211" s="78"/>
      <c r="D211" s="211"/>
      <c r="E211" s="1"/>
      <c r="F211" s="85"/>
    </row>
    <row r="212" spans="1:6" ht="38.25" x14ac:dyDescent="0.2">
      <c r="A212" s="82" t="s">
        <v>79</v>
      </c>
      <c r="B212" s="83" t="s">
        <v>947</v>
      </c>
      <c r="C212" s="78" t="s">
        <v>18</v>
      </c>
      <c r="D212" s="211">
        <v>1</v>
      </c>
      <c r="E212" s="1">
        <v>0</v>
      </c>
      <c r="F212" s="85">
        <f>D212*E212</f>
        <v>0</v>
      </c>
    </row>
    <row r="213" spans="1:6" x14ac:dyDescent="0.2">
      <c r="A213" s="76"/>
      <c r="B213" s="77"/>
      <c r="D213" s="211"/>
      <c r="E213" s="1"/>
      <c r="F213" s="85"/>
    </row>
    <row r="214" spans="1:6" ht="15" customHeight="1" x14ac:dyDescent="0.2">
      <c r="A214" s="82" t="s">
        <v>80</v>
      </c>
      <c r="B214" s="83" t="s">
        <v>948</v>
      </c>
      <c r="C214" s="78" t="s">
        <v>18</v>
      </c>
      <c r="D214" s="211">
        <v>1</v>
      </c>
      <c r="E214" s="1">
        <v>0</v>
      </c>
      <c r="F214" s="85">
        <f>D214*E214</f>
        <v>0</v>
      </c>
    </row>
    <row r="215" spans="1:6" x14ac:dyDescent="0.2">
      <c r="A215" s="76"/>
      <c r="B215" s="77"/>
      <c r="D215" s="211"/>
      <c r="E215" s="1"/>
      <c r="F215" s="85"/>
    </row>
    <row r="216" spans="1:6" ht="38.25" x14ac:dyDescent="0.2">
      <c r="A216" s="82" t="s">
        <v>81</v>
      </c>
      <c r="B216" s="83" t="s">
        <v>949</v>
      </c>
      <c r="C216" s="78" t="s">
        <v>18</v>
      </c>
      <c r="D216" s="211">
        <v>1</v>
      </c>
      <c r="E216" s="1">
        <v>0</v>
      </c>
      <c r="F216" s="85">
        <f>D216*E216</f>
        <v>0</v>
      </c>
    </row>
    <row r="217" spans="1:6" x14ac:dyDescent="0.2">
      <c r="A217" s="76"/>
      <c r="B217" s="77"/>
      <c r="D217" s="211"/>
      <c r="E217" s="1"/>
      <c r="F217" s="85"/>
    </row>
    <row r="218" spans="1:6" ht="12.75" hidden="1" customHeight="1" x14ac:dyDescent="0.2">
      <c r="A218" s="82" t="s">
        <v>950</v>
      </c>
      <c r="B218" s="77"/>
      <c r="D218" s="211"/>
      <c r="E218" s="1"/>
      <c r="F218" s="85">
        <f t="shared" ref="F218:F228" si="1">D218*E218</f>
        <v>0</v>
      </c>
    </row>
    <row r="219" spans="1:6" hidden="1" x14ac:dyDescent="0.2">
      <c r="A219" s="76"/>
      <c r="B219" s="77"/>
      <c r="D219" s="211"/>
      <c r="E219" s="1"/>
      <c r="F219" s="85">
        <f t="shared" si="1"/>
        <v>0</v>
      </c>
    </row>
    <row r="220" spans="1:6" hidden="1" x14ac:dyDescent="0.2">
      <c r="A220" s="82" t="s">
        <v>951</v>
      </c>
      <c r="B220" s="77"/>
      <c r="D220" s="211"/>
      <c r="E220" s="1"/>
      <c r="F220" s="85">
        <f t="shared" si="1"/>
        <v>0</v>
      </c>
    </row>
    <row r="221" spans="1:6" hidden="1" x14ac:dyDescent="0.2">
      <c r="A221" s="76"/>
      <c r="B221" s="77"/>
      <c r="D221" s="211"/>
      <c r="E221" s="1"/>
      <c r="F221" s="85">
        <f t="shared" si="1"/>
        <v>0</v>
      </c>
    </row>
    <row r="222" spans="1:6" hidden="1" x14ac:dyDescent="0.2">
      <c r="A222" s="82" t="s">
        <v>952</v>
      </c>
      <c r="B222" s="77"/>
      <c r="D222" s="211"/>
      <c r="E222" s="1"/>
      <c r="F222" s="85">
        <f t="shared" si="1"/>
        <v>0</v>
      </c>
    </row>
    <row r="223" spans="1:6" hidden="1" x14ac:dyDescent="0.2">
      <c r="A223" s="76"/>
      <c r="D223" s="211"/>
      <c r="E223" s="1"/>
      <c r="F223" s="85">
        <f t="shared" si="1"/>
        <v>0</v>
      </c>
    </row>
    <row r="224" spans="1:6" hidden="1" x14ac:dyDescent="0.2">
      <c r="A224" s="82" t="s">
        <v>953</v>
      </c>
      <c r="B224" s="77"/>
      <c r="D224" s="211">
        <v>0</v>
      </c>
      <c r="E224" s="1"/>
      <c r="F224" s="85">
        <f t="shared" si="1"/>
        <v>0</v>
      </c>
    </row>
    <row r="225" spans="1:6" hidden="1" x14ac:dyDescent="0.2">
      <c r="A225" s="76"/>
      <c r="B225" s="77"/>
      <c r="D225" s="211"/>
      <c r="E225" s="1"/>
      <c r="F225" s="85">
        <f t="shared" si="1"/>
        <v>0</v>
      </c>
    </row>
    <row r="226" spans="1:6" hidden="1" x14ac:dyDescent="0.2">
      <c r="A226" s="82" t="s">
        <v>954</v>
      </c>
      <c r="B226" s="77"/>
      <c r="D226" s="211"/>
      <c r="E226" s="1"/>
      <c r="F226" s="85">
        <f t="shared" si="1"/>
        <v>0</v>
      </c>
    </row>
    <row r="227" spans="1:6" hidden="1" x14ac:dyDescent="0.2">
      <c r="A227" s="76"/>
      <c r="B227" s="83" t="s">
        <v>955</v>
      </c>
      <c r="C227" s="78" t="s">
        <v>18</v>
      </c>
      <c r="D227" s="211">
        <v>1</v>
      </c>
      <c r="E227" s="1"/>
      <c r="F227" s="85">
        <f t="shared" si="1"/>
        <v>0</v>
      </c>
    </row>
    <row r="228" spans="1:6" hidden="1" x14ac:dyDescent="0.2">
      <c r="A228" s="82" t="s">
        <v>956</v>
      </c>
      <c r="B228" s="77"/>
      <c r="D228" s="211"/>
      <c r="E228" s="1"/>
      <c r="F228" s="85">
        <f t="shared" si="1"/>
        <v>0</v>
      </c>
    </row>
    <row r="229" spans="1:6" x14ac:dyDescent="0.2">
      <c r="A229" s="627" t="s">
        <v>82</v>
      </c>
      <c r="B229" s="727" t="s">
        <v>955</v>
      </c>
      <c r="C229" s="629" t="s">
        <v>18</v>
      </c>
      <c r="D229" s="736">
        <v>0</v>
      </c>
      <c r="E229" s="633"/>
      <c r="F229" s="631">
        <f>D229*E229</f>
        <v>0</v>
      </c>
    </row>
    <row r="230" spans="1:6" x14ac:dyDescent="0.2">
      <c r="A230" s="76"/>
      <c r="B230" s="77"/>
      <c r="D230" s="211"/>
      <c r="E230" s="1"/>
      <c r="F230" s="85"/>
    </row>
    <row r="231" spans="1:6" ht="25.5" x14ac:dyDescent="0.2">
      <c r="A231" s="82" t="s">
        <v>83</v>
      </c>
      <c r="B231" s="83" t="s">
        <v>957</v>
      </c>
      <c r="C231" s="132" t="s">
        <v>77</v>
      </c>
      <c r="D231" s="211">
        <v>80</v>
      </c>
      <c r="E231" s="1">
        <v>0</v>
      </c>
      <c r="F231" s="85">
        <f>D231*E231</f>
        <v>0</v>
      </c>
    </row>
    <row r="232" spans="1:6" x14ac:dyDescent="0.2">
      <c r="A232" s="76"/>
      <c r="B232" s="77"/>
      <c r="D232" s="211"/>
      <c r="E232" s="1"/>
      <c r="F232" s="85"/>
    </row>
    <row r="233" spans="1:6" ht="38.25" x14ac:dyDescent="0.2">
      <c r="A233" s="82" t="s">
        <v>84</v>
      </c>
      <c r="B233" s="83" t="s">
        <v>85</v>
      </c>
      <c r="C233" s="132" t="s">
        <v>77</v>
      </c>
      <c r="D233" s="211">
        <v>20</v>
      </c>
      <c r="E233" s="1">
        <v>0</v>
      </c>
      <c r="F233" s="85">
        <f>D233*E233</f>
        <v>0</v>
      </c>
    </row>
    <row r="234" spans="1:6" x14ac:dyDescent="0.2">
      <c r="A234" s="76"/>
      <c r="B234" s="77"/>
      <c r="D234" s="211"/>
      <c r="E234" s="1"/>
      <c r="F234" s="85"/>
    </row>
    <row r="235" spans="1:6" ht="25.5" x14ac:dyDescent="0.2">
      <c r="A235" s="82" t="s">
        <v>86</v>
      </c>
      <c r="B235" s="83" t="s">
        <v>87</v>
      </c>
      <c r="D235" s="211"/>
      <c r="E235" s="1"/>
      <c r="F235" s="85"/>
    </row>
    <row r="236" spans="1:6" x14ac:dyDescent="0.2">
      <c r="A236" s="76"/>
      <c r="B236" s="77" t="s">
        <v>88</v>
      </c>
      <c r="C236" s="78" t="s">
        <v>77</v>
      </c>
      <c r="D236" s="211">
        <v>80</v>
      </c>
      <c r="E236" s="1">
        <v>0</v>
      </c>
      <c r="F236" s="85">
        <f>D236*E236</f>
        <v>0</v>
      </c>
    </row>
    <row r="237" spans="1:6" x14ac:dyDescent="0.2">
      <c r="A237" s="76"/>
      <c r="B237" s="77" t="s">
        <v>89</v>
      </c>
      <c r="C237" s="78" t="s">
        <v>77</v>
      </c>
      <c r="D237" s="211">
        <v>80</v>
      </c>
      <c r="E237" s="1">
        <v>0</v>
      </c>
      <c r="F237" s="85">
        <f>D237*E237</f>
        <v>0</v>
      </c>
    </row>
    <row r="238" spans="1:6" x14ac:dyDescent="0.2">
      <c r="B238" s="77" t="s">
        <v>90</v>
      </c>
      <c r="C238" s="78" t="s">
        <v>77</v>
      </c>
      <c r="D238" s="211">
        <v>80</v>
      </c>
      <c r="E238" s="1">
        <v>0</v>
      </c>
      <c r="F238" s="85">
        <f>D238*E238</f>
        <v>0</v>
      </c>
    </row>
    <row r="239" spans="1:6" x14ac:dyDescent="0.2">
      <c r="B239" s="77"/>
      <c r="E239" s="1"/>
      <c r="F239" s="85"/>
    </row>
    <row r="240" spans="1:6" x14ac:dyDescent="0.2">
      <c r="A240" s="558"/>
      <c r="B240" s="118"/>
      <c r="C240" s="154"/>
      <c r="D240" s="559"/>
      <c r="E240" s="7"/>
      <c r="F240" s="144"/>
    </row>
    <row r="241" spans="1:6" ht="13.5" thickBot="1" x14ac:dyDescent="0.25">
      <c r="A241" s="133"/>
      <c r="B241" s="134"/>
      <c r="C241" s="124"/>
      <c r="D241" s="236"/>
      <c r="E241" s="172"/>
      <c r="F241" s="85"/>
    </row>
    <row r="242" spans="1:6" ht="14.25" thickTop="1" thickBot="1" x14ac:dyDescent="0.25">
      <c r="A242" s="93" t="s">
        <v>958</v>
      </c>
      <c r="B242" s="94"/>
      <c r="C242" s="95"/>
      <c r="D242" s="217"/>
      <c r="E242" s="97"/>
      <c r="F242" s="128">
        <f>SUM(F208:F241)</f>
        <v>0</v>
      </c>
    </row>
    <row r="243" spans="1:6" s="439" customFormat="1" ht="13.5" thickTop="1" x14ac:dyDescent="0.2">
      <c r="A243" s="41"/>
      <c r="B243" s="13"/>
      <c r="C243" s="13"/>
      <c r="D243" s="17"/>
      <c r="E243" s="196"/>
      <c r="F243" s="18"/>
    </row>
    <row r="244" spans="1:6" s="439" customFormat="1" x14ac:dyDescent="0.2">
      <c r="A244" s="41"/>
      <c r="B244" s="13"/>
      <c r="C244" s="13"/>
      <c r="D244" s="17"/>
      <c r="E244" s="196"/>
      <c r="F244" s="18"/>
    </row>
    <row r="245" spans="1:6" s="439" customFormat="1" x14ac:dyDescent="0.2">
      <c r="A245" s="41"/>
      <c r="B245" s="13"/>
      <c r="C245" s="13"/>
      <c r="D245" s="17"/>
      <c r="E245" s="196"/>
      <c r="F245" s="18"/>
    </row>
    <row r="246" spans="1:6" s="439" customFormat="1" x14ac:dyDescent="0.2">
      <c r="A246" s="41"/>
      <c r="B246" s="13"/>
      <c r="C246" s="13"/>
      <c r="D246" s="17"/>
      <c r="E246" s="196"/>
      <c r="F246" s="18"/>
    </row>
    <row r="247" spans="1:6" s="439" customFormat="1" x14ac:dyDescent="0.2">
      <c r="A247" s="41"/>
      <c r="B247" s="13"/>
      <c r="C247" s="13"/>
      <c r="D247" s="17"/>
      <c r="E247" s="196"/>
      <c r="F247" s="18"/>
    </row>
    <row r="248" spans="1:6" s="439" customFormat="1" x14ac:dyDescent="0.2">
      <c r="A248" s="41"/>
      <c r="B248" s="13"/>
      <c r="C248" s="13"/>
      <c r="D248" s="17"/>
      <c r="E248" s="196"/>
      <c r="F248" s="18"/>
    </row>
    <row r="249" spans="1:6" s="439" customFormat="1" x14ac:dyDescent="0.2">
      <c r="A249" s="41"/>
      <c r="B249" s="13"/>
      <c r="C249" s="13"/>
      <c r="D249" s="17"/>
      <c r="E249" s="196"/>
      <c r="F249" s="18"/>
    </row>
    <row r="250" spans="1:6" s="439" customFormat="1" x14ac:dyDescent="0.2">
      <c r="A250" s="41"/>
      <c r="B250" s="13"/>
      <c r="C250" s="13"/>
      <c r="D250" s="17"/>
      <c r="E250" s="196"/>
      <c r="F250" s="18"/>
    </row>
    <row r="251" spans="1:6" s="439" customFormat="1" x14ac:dyDescent="0.2">
      <c r="A251" s="41"/>
      <c r="B251" s="13"/>
      <c r="C251" s="13"/>
      <c r="D251" s="17"/>
      <c r="E251" s="196"/>
      <c r="F251" s="18"/>
    </row>
    <row r="252" spans="1:6" s="439" customFormat="1" x14ac:dyDescent="0.2">
      <c r="A252" s="41"/>
      <c r="B252" s="13"/>
      <c r="C252" s="13"/>
      <c r="D252" s="17"/>
      <c r="E252" s="196"/>
      <c r="F252" s="18"/>
    </row>
    <row r="253" spans="1:6" s="439" customFormat="1" x14ac:dyDescent="0.2">
      <c r="A253" s="41"/>
      <c r="B253" s="13"/>
      <c r="C253" s="13"/>
      <c r="D253" s="17"/>
      <c r="E253" s="196"/>
      <c r="F253" s="18"/>
    </row>
    <row r="254" spans="1:6" s="439" customFormat="1" x14ac:dyDescent="0.2">
      <c r="A254" s="41"/>
      <c r="B254" s="13"/>
      <c r="C254" s="13"/>
      <c r="D254" s="17"/>
      <c r="E254" s="196"/>
      <c r="F254" s="18"/>
    </row>
    <row r="255" spans="1:6" s="439" customFormat="1" x14ac:dyDescent="0.2">
      <c r="A255" s="41"/>
      <c r="B255" s="13"/>
      <c r="C255" s="13"/>
      <c r="D255" s="17"/>
      <c r="E255" s="196"/>
      <c r="F255" s="18"/>
    </row>
    <row r="256" spans="1:6" s="439" customFormat="1" x14ac:dyDescent="0.2">
      <c r="A256" s="41"/>
      <c r="B256" s="13"/>
      <c r="C256" s="13"/>
      <c r="D256" s="17"/>
      <c r="E256" s="196"/>
      <c r="F256" s="18"/>
    </row>
    <row r="257" spans="1:6" s="439" customFormat="1" x14ac:dyDescent="0.2">
      <c r="A257" s="41"/>
      <c r="B257" s="13"/>
      <c r="C257" s="13"/>
      <c r="D257" s="17"/>
      <c r="E257" s="196"/>
      <c r="F257" s="18"/>
    </row>
    <row r="258" spans="1:6" s="439" customFormat="1" x14ac:dyDescent="0.2">
      <c r="A258" s="41"/>
      <c r="B258" s="13"/>
      <c r="C258" s="13"/>
      <c r="D258" s="17"/>
      <c r="E258" s="196"/>
      <c r="F258" s="18"/>
    </row>
    <row r="259" spans="1:6" s="439" customFormat="1" x14ac:dyDescent="0.2">
      <c r="A259" s="41"/>
      <c r="B259" s="13"/>
      <c r="C259" s="13"/>
      <c r="D259" s="17"/>
      <c r="E259" s="196"/>
      <c r="F259" s="18"/>
    </row>
    <row r="260" spans="1:6" s="439" customFormat="1" x14ac:dyDescent="0.2">
      <c r="A260" s="41"/>
      <c r="B260" s="13"/>
      <c r="C260" s="13"/>
      <c r="D260" s="17"/>
      <c r="E260" s="196"/>
      <c r="F260" s="18"/>
    </row>
    <row r="261" spans="1:6" s="439" customFormat="1" x14ac:dyDescent="0.2">
      <c r="A261" s="41"/>
      <c r="B261" s="13"/>
      <c r="C261" s="13"/>
      <c r="D261" s="17"/>
      <c r="E261" s="196"/>
      <c r="F261" s="18"/>
    </row>
    <row r="262" spans="1:6" s="439" customFormat="1" x14ac:dyDescent="0.2">
      <c r="A262" s="41"/>
      <c r="B262" s="13"/>
      <c r="C262" s="13"/>
      <c r="D262" s="17"/>
      <c r="E262" s="196"/>
      <c r="F262" s="18"/>
    </row>
    <row r="263" spans="1:6" s="439" customFormat="1" x14ac:dyDescent="0.2">
      <c r="A263" s="41"/>
      <c r="B263" s="13"/>
      <c r="C263" s="13"/>
      <c r="D263" s="17"/>
      <c r="E263" s="196"/>
      <c r="F263" s="18"/>
    </row>
    <row r="264" spans="1:6" s="439" customFormat="1" x14ac:dyDescent="0.2">
      <c r="A264" s="41"/>
      <c r="B264" s="13"/>
      <c r="C264" s="13"/>
      <c r="D264" s="17"/>
      <c r="E264" s="196"/>
      <c r="F264" s="18"/>
    </row>
    <row r="265" spans="1:6" s="439" customFormat="1" x14ac:dyDescent="0.2">
      <c r="A265" s="41"/>
      <c r="B265" s="13"/>
      <c r="C265" s="13"/>
      <c r="D265" s="17"/>
      <c r="E265" s="196"/>
      <c r="F265" s="18"/>
    </row>
    <row r="266" spans="1:6" s="439" customFormat="1" x14ac:dyDescent="0.2">
      <c r="A266" s="41"/>
      <c r="B266" s="13"/>
      <c r="C266" s="13"/>
      <c r="D266" s="17"/>
      <c r="E266" s="196"/>
      <c r="F266" s="18"/>
    </row>
    <row r="267" spans="1:6" s="439" customFormat="1" x14ac:dyDescent="0.2">
      <c r="A267" s="41"/>
      <c r="B267" s="13"/>
      <c r="C267" s="13"/>
      <c r="D267" s="17"/>
      <c r="E267" s="196"/>
      <c r="F267" s="18"/>
    </row>
    <row r="268" spans="1:6" s="439" customFormat="1" x14ac:dyDescent="0.2">
      <c r="A268" s="41"/>
      <c r="B268" s="13"/>
      <c r="C268" s="13"/>
      <c r="D268" s="17"/>
      <c r="E268" s="196"/>
      <c r="F268" s="18"/>
    </row>
    <row r="269" spans="1:6" s="439" customFormat="1" x14ac:dyDescent="0.2">
      <c r="A269" s="41"/>
      <c r="B269" s="13"/>
      <c r="C269" s="13"/>
      <c r="D269" s="17"/>
      <c r="E269" s="196"/>
      <c r="F269" s="18"/>
    </row>
    <row r="270" spans="1:6" s="439" customFormat="1" x14ac:dyDescent="0.2">
      <c r="A270" s="41"/>
      <c r="B270" s="13"/>
      <c r="C270" s="13"/>
      <c r="D270" s="17"/>
      <c r="E270" s="196"/>
      <c r="F270" s="18"/>
    </row>
    <row r="271" spans="1:6" s="439" customFormat="1" x14ac:dyDescent="0.2">
      <c r="A271" s="41"/>
      <c r="B271" s="13"/>
      <c r="C271" s="13"/>
      <c r="D271" s="17"/>
      <c r="E271" s="196"/>
      <c r="F271" s="18"/>
    </row>
    <row r="272" spans="1:6" s="439" customFormat="1" x14ac:dyDescent="0.2">
      <c r="A272" s="41"/>
      <c r="B272" s="13"/>
      <c r="C272" s="13"/>
      <c r="D272" s="17"/>
      <c r="E272" s="196"/>
      <c r="F272" s="18"/>
    </row>
    <row r="273" spans="1:6" s="439" customFormat="1" x14ac:dyDescent="0.2">
      <c r="A273" s="41"/>
      <c r="B273" s="13"/>
      <c r="C273" s="13"/>
      <c r="D273" s="17"/>
      <c r="E273" s="196"/>
      <c r="F273" s="18"/>
    </row>
    <row r="274" spans="1:6" s="439" customFormat="1" x14ac:dyDescent="0.2">
      <c r="A274" s="41"/>
      <c r="B274" s="13"/>
      <c r="C274" s="13"/>
      <c r="D274" s="17"/>
      <c r="E274" s="196"/>
      <c r="F274" s="18"/>
    </row>
    <row r="275" spans="1:6" s="439" customFormat="1" x14ac:dyDescent="0.2">
      <c r="A275" s="41"/>
      <c r="B275" s="13"/>
      <c r="C275" s="13"/>
      <c r="D275" s="17"/>
      <c r="E275" s="196"/>
      <c r="F275" s="18"/>
    </row>
    <row r="276" spans="1:6" s="439" customFormat="1" x14ac:dyDescent="0.2">
      <c r="A276" s="41"/>
      <c r="B276" s="13"/>
      <c r="C276" s="13"/>
      <c r="D276" s="17"/>
      <c r="E276" s="196"/>
      <c r="F276" s="18"/>
    </row>
    <row r="277" spans="1:6" s="439" customFormat="1" x14ac:dyDescent="0.2">
      <c r="A277" s="41"/>
      <c r="B277" s="13"/>
      <c r="C277" s="13"/>
      <c r="D277" s="17"/>
      <c r="E277" s="196"/>
      <c r="F277" s="18"/>
    </row>
    <row r="278" spans="1:6" s="439" customFormat="1" x14ac:dyDescent="0.2">
      <c r="A278" s="41"/>
      <c r="B278" s="13"/>
      <c r="C278" s="13"/>
      <c r="D278" s="17"/>
      <c r="E278" s="196"/>
      <c r="F278" s="18"/>
    </row>
    <row r="279" spans="1:6" s="439" customFormat="1" x14ac:dyDescent="0.2">
      <c r="A279" s="41"/>
      <c r="B279" s="13"/>
      <c r="C279" s="13"/>
      <c r="D279" s="17"/>
      <c r="E279" s="196"/>
      <c r="F279" s="18"/>
    </row>
    <row r="280" spans="1:6" s="439" customFormat="1" x14ac:dyDescent="0.2">
      <c r="A280" s="41"/>
      <c r="B280" s="13"/>
      <c r="C280" s="13"/>
      <c r="D280" s="17"/>
      <c r="E280" s="196"/>
      <c r="F280" s="18"/>
    </row>
    <row r="281" spans="1:6" s="439" customFormat="1" x14ac:dyDescent="0.2">
      <c r="A281" s="41"/>
      <c r="B281" s="13"/>
      <c r="C281" s="13"/>
      <c r="D281" s="17"/>
      <c r="E281" s="196"/>
      <c r="F281" s="18"/>
    </row>
    <row r="282" spans="1:6" s="439" customFormat="1" x14ac:dyDescent="0.2">
      <c r="A282" s="41"/>
      <c r="B282" s="13"/>
      <c r="C282" s="13"/>
      <c r="D282" s="17"/>
      <c r="E282" s="196"/>
      <c r="F282" s="18"/>
    </row>
    <row r="283" spans="1:6" s="439" customFormat="1" x14ac:dyDescent="0.2">
      <c r="A283" s="41"/>
      <c r="B283" s="13"/>
      <c r="C283" s="13"/>
      <c r="D283" s="17"/>
      <c r="E283" s="196"/>
      <c r="F283" s="18"/>
    </row>
    <row r="284" spans="1:6" s="439" customFormat="1" x14ac:dyDescent="0.2">
      <c r="A284" s="41"/>
      <c r="B284" s="13"/>
      <c r="C284" s="13"/>
      <c r="D284" s="17"/>
      <c r="E284" s="196"/>
      <c r="F284" s="18"/>
    </row>
    <row r="285" spans="1:6" s="439" customFormat="1" x14ac:dyDescent="0.2">
      <c r="A285" s="41"/>
      <c r="B285" s="13"/>
      <c r="C285" s="13"/>
      <c r="D285" s="17"/>
      <c r="E285" s="196"/>
      <c r="F285" s="18"/>
    </row>
    <row r="286" spans="1:6" s="439" customFormat="1" x14ac:dyDescent="0.2">
      <c r="A286" s="41"/>
      <c r="B286" s="13"/>
      <c r="C286" s="13"/>
      <c r="D286" s="17"/>
      <c r="E286" s="196"/>
      <c r="F286" s="18"/>
    </row>
    <row r="287" spans="1:6" s="439" customFormat="1" x14ac:dyDescent="0.2">
      <c r="A287" s="41"/>
      <c r="B287" s="13"/>
      <c r="C287" s="13"/>
      <c r="D287" s="17"/>
      <c r="E287" s="196"/>
      <c r="F287" s="18"/>
    </row>
    <row r="288" spans="1:6" s="439" customFormat="1" x14ac:dyDescent="0.2">
      <c r="A288" s="41"/>
      <c r="B288" s="13"/>
      <c r="C288" s="13"/>
      <c r="D288" s="17"/>
      <c r="E288" s="196"/>
      <c r="F288" s="18"/>
    </row>
    <row r="289" spans="1:6" s="439" customFormat="1" x14ac:dyDescent="0.2">
      <c r="A289" s="41"/>
      <c r="B289" s="13"/>
      <c r="C289" s="13"/>
      <c r="D289" s="17"/>
      <c r="E289" s="196"/>
      <c r="F289" s="18"/>
    </row>
    <row r="290" spans="1:6" s="439" customFormat="1" x14ac:dyDescent="0.2">
      <c r="A290" s="41"/>
      <c r="B290" s="13"/>
      <c r="C290" s="13"/>
      <c r="D290" s="17"/>
      <c r="E290" s="196"/>
      <c r="F290" s="18"/>
    </row>
    <row r="291" spans="1:6" s="439" customFormat="1" x14ac:dyDescent="0.2">
      <c r="A291" s="41"/>
      <c r="B291" s="13"/>
      <c r="C291" s="13"/>
      <c r="D291" s="17"/>
      <c r="E291" s="196"/>
      <c r="F291" s="18"/>
    </row>
    <row r="292" spans="1:6" s="439" customFormat="1" x14ac:dyDescent="0.2">
      <c r="A292" s="41"/>
      <c r="B292" s="13"/>
      <c r="C292" s="13"/>
      <c r="D292" s="17"/>
      <c r="E292" s="196"/>
      <c r="F292" s="18"/>
    </row>
    <row r="293" spans="1:6" s="439" customFormat="1" x14ac:dyDescent="0.2">
      <c r="A293" s="41"/>
      <c r="B293" s="13"/>
      <c r="C293" s="13"/>
      <c r="D293" s="17"/>
      <c r="E293" s="196"/>
      <c r="F293" s="18"/>
    </row>
    <row r="294" spans="1:6" s="439" customFormat="1" x14ac:dyDescent="0.2">
      <c r="A294" s="41"/>
      <c r="B294" s="13"/>
      <c r="C294" s="13"/>
      <c r="D294" s="17"/>
      <c r="E294" s="196"/>
      <c r="F294" s="18"/>
    </row>
    <row r="295" spans="1:6" s="439" customFormat="1" x14ac:dyDescent="0.2">
      <c r="A295" s="41"/>
      <c r="B295" s="13"/>
      <c r="C295" s="13"/>
      <c r="D295" s="17"/>
      <c r="E295" s="196"/>
      <c r="F295" s="18"/>
    </row>
    <row r="296" spans="1:6" s="439" customFormat="1" x14ac:dyDescent="0.2">
      <c r="A296" s="41"/>
      <c r="B296" s="13"/>
      <c r="C296" s="13"/>
      <c r="D296" s="17"/>
      <c r="E296" s="196"/>
      <c r="F296" s="18"/>
    </row>
    <row r="297" spans="1:6" s="439" customFormat="1" x14ac:dyDescent="0.2">
      <c r="A297" s="41"/>
      <c r="B297" s="13"/>
      <c r="C297" s="13"/>
      <c r="D297" s="17"/>
      <c r="E297" s="196"/>
      <c r="F297" s="18"/>
    </row>
    <row r="298" spans="1:6" s="439" customFormat="1" x14ac:dyDescent="0.2">
      <c r="A298" s="41"/>
      <c r="B298" s="13"/>
      <c r="C298" s="13"/>
      <c r="D298" s="17"/>
      <c r="E298" s="196"/>
      <c r="F298" s="18"/>
    </row>
    <row r="299" spans="1:6" s="439" customFormat="1" x14ac:dyDescent="0.2">
      <c r="A299" s="41"/>
      <c r="B299" s="13"/>
      <c r="C299" s="13"/>
      <c r="D299" s="17"/>
      <c r="E299" s="196"/>
      <c r="F299" s="18"/>
    </row>
    <row r="300" spans="1:6" s="439" customFormat="1" x14ac:dyDescent="0.2">
      <c r="A300" s="41"/>
      <c r="B300" s="13"/>
      <c r="C300" s="13"/>
      <c r="D300" s="17"/>
      <c r="E300" s="196"/>
      <c r="F300" s="18"/>
    </row>
    <row r="301" spans="1:6" s="439" customFormat="1" x14ac:dyDescent="0.2">
      <c r="A301" s="41"/>
      <c r="B301" s="13"/>
      <c r="C301" s="13"/>
      <c r="D301" s="17"/>
      <c r="E301" s="196"/>
      <c r="F301" s="18"/>
    </row>
    <row r="302" spans="1:6" s="439" customFormat="1" x14ac:dyDescent="0.2">
      <c r="A302" s="41"/>
      <c r="B302" s="13"/>
      <c r="C302" s="13"/>
      <c r="D302" s="17"/>
      <c r="E302" s="196"/>
      <c r="F302" s="18"/>
    </row>
    <row r="303" spans="1:6" s="439" customFormat="1" x14ac:dyDescent="0.2">
      <c r="A303" s="41"/>
      <c r="B303" s="13"/>
      <c r="C303" s="13"/>
      <c r="D303" s="17"/>
      <c r="E303" s="196"/>
      <c r="F303" s="18"/>
    </row>
    <row r="304" spans="1:6" s="439" customFormat="1" x14ac:dyDescent="0.2">
      <c r="A304" s="41"/>
      <c r="B304" s="13"/>
      <c r="C304" s="13"/>
      <c r="D304" s="17"/>
      <c r="E304" s="196"/>
      <c r="F304" s="18"/>
    </row>
    <row r="305" spans="1:6" s="439" customFormat="1" x14ac:dyDescent="0.2">
      <c r="A305" s="41"/>
      <c r="B305" s="13"/>
      <c r="C305" s="13"/>
      <c r="D305" s="17"/>
      <c r="E305" s="196"/>
      <c r="F305" s="18"/>
    </row>
    <row r="306" spans="1:6" s="439" customFormat="1" x14ac:dyDescent="0.2">
      <c r="A306" s="41"/>
      <c r="B306" s="13"/>
      <c r="C306" s="13"/>
      <c r="D306" s="17"/>
      <c r="E306" s="196"/>
      <c r="F306" s="18"/>
    </row>
    <row r="307" spans="1:6" s="439" customFormat="1" x14ac:dyDescent="0.2">
      <c r="A307" s="41"/>
      <c r="B307" s="13"/>
      <c r="C307" s="13"/>
      <c r="D307" s="17"/>
      <c r="E307" s="196"/>
      <c r="F307" s="18"/>
    </row>
    <row r="308" spans="1:6" s="439" customFormat="1" x14ac:dyDescent="0.2">
      <c r="A308" s="41"/>
      <c r="B308" s="13"/>
      <c r="C308" s="13"/>
      <c r="D308" s="17"/>
      <c r="E308" s="196"/>
      <c r="F308" s="18"/>
    </row>
    <row r="309" spans="1:6" s="439" customFormat="1" x14ac:dyDescent="0.2">
      <c r="A309" s="41"/>
      <c r="B309" s="13"/>
      <c r="C309" s="13"/>
      <c r="D309" s="17"/>
      <c r="E309" s="196"/>
      <c r="F309" s="18"/>
    </row>
    <row r="310" spans="1:6" s="439" customFormat="1" x14ac:dyDescent="0.2">
      <c r="A310" s="41"/>
      <c r="B310" s="13"/>
      <c r="C310" s="13"/>
      <c r="D310" s="17"/>
      <c r="E310" s="196"/>
      <c r="F310" s="18"/>
    </row>
    <row r="311" spans="1:6" s="439" customFormat="1" x14ac:dyDescent="0.2">
      <c r="A311" s="41"/>
      <c r="B311" s="13"/>
      <c r="C311" s="13"/>
      <c r="D311" s="17"/>
      <c r="E311" s="196"/>
      <c r="F311" s="18"/>
    </row>
    <row r="312" spans="1:6" x14ac:dyDescent="0.2">
      <c r="A312" s="41"/>
      <c r="B312" s="13"/>
      <c r="C312" s="13"/>
      <c r="D312" s="17"/>
      <c r="E312" s="13"/>
      <c r="F312" s="18"/>
    </row>
  </sheetData>
  <sheetProtection algorithmName="SHA-512" hashValue="XZPxlv3cIz9HQc0NE6o1/VwC7BSwlwsqcc3rLhispVdUgUpuPzRjstK9SkS/fkYGXQGgLGNYwQJsb+2WtegqGg==" saltValue="PllhjNvtzlxlB/UXcKu6RA==" spinCount="100000" sheet="1"/>
  <mergeCells count="21">
    <mergeCell ref="B40:F40"/>
    <mergeCell ref="B42:F42"/>
    <mergeCell ref="B44:F44"/>
    <mergeCell ref="A2:F2"/>
    <mergeCell ref="A3:F3"/>
    <mergeCell ref="A5:B5"/>
    <mergeCell ref="A6:C6"/>
    <mergeCell ref="A8:B8"/>
    <mergeCell ref="A9:G9"/>
    <mergeCell ref="B28:F28"/>
    <mergeCell ref="B30:F30"/>
    <mergeCell ref="B32:F32"/>
    <mergeCell ref="B34:F34"/>
    <mergeCell ref="B36:F36"/>
    <mergeCell ref="B38:F38"/>
    <mergeCell ref="E12:F12"/>
    <mergeCell ref="E13:F13"/>
    <mergeCell ref="B20:F20"/>
    <mergeCell ref="B22:F22"/>
    <mergeCell ref="B24:F24"/>
    <mergeCell ref="B26:F26"/>
  </mergeCells>
  <pageMargins left="0.70866141732283472" right="0.70866141732283472" top="0.74803149606299213" bottom="0.74803149606299213" header="0.31496062992125984" footer="0.31496062992125984"/>
  <pageSetup paperSize="9" scale="87" orientation="portrait" horizontalDpi="300" verticalDpi="300" r:id="rId1"/>
  <headerFooter>
    <oddHeader>&amp;L&amp;"Arial,Poševno"&amp;9Komunala Brežice d. o. o.</oddHeader>
    <oddFooter>&amp;L&amp;"Arial,Poševno"&amp;9Popis del za objekt "Vodovod Pišece-Bizeljsko-Bojsno" - &amp;"Arial,Krepko poševno"VODOHRAN BREZJE PRI BOJSNEM&amp;R&amp;P/&amp;N</oddFooter>
  </headerFooter>
  <rowBreaks count="1" manualBreakCount="1">
    <brk id="4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48"/>
  <sheetViews>
    <sheetView view="pageBreakPreview" topLeftCell="A52" zoomScaleNormal="100" zoomScaleSheetLayoutView="100" workbookViewId="0">
      <selection activeCell="B11" sqref="B11:E11"/>
    </sheetView>
  </sheetViews>
  <sheetFormatPr defaultColWidth="8.7109375" defaultRowHeight="15" x14ac:dyDescent="0.25"/>
  <cols>
    <col min="1" max="1" width="5.5703125" style="418" customWidth="1"/>
    <col min="2" max="2" width="48" style="596" customWidth="1"/>
    <col min="3" max="3" width="7.5703125" style="419" customWidth="1"/>
    <col min="4" max="4" width="8.28515625" style="419" customWidth="1"/>
    <col min="5" max="5" width="11.7109375" style="596" customWidth="1"/>
    <col min="6" max="6" width="14.28515625" style="596" customWidth="1"/>
    <col min="7" max="16384" width="8.7109375" style="596"/>
  </cols>
  <sheetData>
    <row r="1" spans="1:11" s="372" customFormat="1" x14ac:dyDescent="0.25">
      <c r="A1" s="366"/>
      <c r="B1" s="367" t="s">
        <v>1211</v>
      </c>
      <c r="C1" s="368"/>
      <c r="D1" s="369"/>
      <c r="E1" s="370"/>
      <c r="F1" s="370"/>
      <c r="G1" s="371"/>
      <c r="H1" s="371"/>
      <c r="I1" s="371"/>
      <c r="J1" s="371"/>
      <c r="K1" s="371"/>
    </row>
    <row r="2" spans="1:11" s="372" customFormat="1" ht="33" customHeight="1" x14ac:dyDescent="0.25">
      <c r="A2" s="366"/>
      <c r="B2" s="712" t="s">
        <v>1212</v>
      </c>
      <c r="C2" s="713"/>
      <c r="D2" s="713"/>
      <c r="E2" s="713"/>
      <c r="F2" s="713"/>
      <c r="G2" s="371"/>
      <c r="H2" s="371"/>
      <c r="I2" s="371"/>
      <c r="J2" s="371"/>
      <c r="K2" s="371"/>
    </row>
    <row r="3" spans="1:11" s="372" customFormat="1" x14ac:dyDescent="0.25">
      <c r="A3" s="366"/>
      <c r="B3" s="373"/>
      <c r="C3" s="368"/>
      <c r="D3" s="369"/>
      <c r="E3" s="370"/>
      <c r="F3" s="370"/>
      <c r="G3" s="371"/>
      <c r="H3" s="371"/>
      <c r="I3" s="371"/>
      <c r="J3" s="371"/>
      <c r="K3" s="371"/>
    </row>
    <row r="4" spans="1:11" s="372" customFormat="1" x14ac:dyDescent="0.25">
      <c r="A4" s="368"/>
      <c r="B4" s="584" t="s">
        <v>1517</v>
      </c>
      <c r="C4" s="374"/>
      <c r="D4" s="368"/>
      <c r="E4" s="375"/>
      <c r="F4" s="375"/>
    </row>
    <row r="5" spans="1:11" s="372" customFormat="1" x14ac:dyDescent="0.25">
      <c r="A5" s="368"/>
      <c r="B5" s="584" t="s">
        <v>1518</v>
      </c>
      <c r="C5" s="374"/>
      <c r="D5" s="368"/>
      <c r="E5" s="375"/>
      <c r="F5" s="375"/>
    </row>
    <row r="6" spans="1:11" s="372" customFormat="1" x14ac:dyDescent="0.25">
      <c r="A6" s="368"/>
      <c r="B6" s="376"/>
      <c r="C6" s="374"/>
      <c r="D6" s="368"/>
      <c r="E6" s="375"/>
      <c r="F6" s="375"/>
    </row>
    <row r="7" spans="1:11" ht="33.75" customHeight="1" x14ac:dyDescent="0.25">
      <c r="A7" s="368" t="s">
        <v>1215</v>
      </c>
      <c r="B7" s="700" t="s">
        <v>1216</v>
      </c>
      <c r="C7" s="701"/>
      <c r="D7" s="701"/>
      <c r="E7" s="701"/>
    </row>
    <row r="8" spans="1:11" ht="33.75" customHeight="1" x14ac:dyDescent="0.25">
      <c r="A8" s="368" t="s">
        <v>1217</v>
      </c>
      <c r="B8" s="700" t="s">
        <v>1218</v>
      </c>
      <c r="C8" s="701"/>
      <c r="D8" s="701"/>
      <c r="E8" s="701"/>
    </row>
    <row r="9" spans="1:11" ht="48" customHeight="1" x14ac:dyDescent="0.25">
      <c r="A9" s="368" t="s">
        <v>1219</v>
      </c>
      <c r="B9" s="700" t="s">
        <v>1220</v>
      </c>
      <c r="C9" s="701"/>
      <c r="D9" s="701"/>
      <c r="E9" s="701"/>
      <c r="H9" s="598"/>
    </row>
    <row r="10" spans="1:11" ht="47.25" customHeight="1" x14ac:dyDescent="0.25">
      <c r="A10" s="368" t="s">
        <v>1221</v>
      </c>
      <c r="B10" s="700" t="s">
        <v>1222</v>
      </c>
      <c r="C10" s="701"/>
      <c r="D10" s="701"/>
      <c r="E10" s="701"/>
    </row>
    <row r="11" spans="1:11" ht="33.75" customHeight="1" x14ac:dyDescent="0.25">
      <c r="A11" s="368" t="s">
        <v>1223</v>
      </c>
      <c r="B11" s="700" t="s">
        <v>1224</v>
      </c>
      <c r="C11" s="701"/>
      <c r="D11" s="701"/>
      <c r="E11" s="701"/>
    </row>
    <row r="12" spans="1:11" ht="51.75" customHeight="1" x14ac:dyDescent="0.25">
      <c r="A12" s="368" t="s">
        <v>1225</v>
      </c>
      <c r="B12" s="700" t="s">
        <v>1226</v>
      </c>
      <c r="C12" s="701"/>
      <c r="D12" s="701"/>
      <c r="E12" s="701"/>
    </row>
    <row r="13" spans="1:11" ht="45.75" customHeight="1" x14ac:dyDescent="0.25">
      <c r="A13" s="368" t="s">
        <v>1227</v>
      </c>
      <c r="B13" s="700" t="s">
        <v>1228</v>
      </c>
      <c r="C13" s="701"/>
      <c r="D13" s="701"/>
      <c r="E13" s="701"/>
    </row>
    <row r="14" spans="1:11" ht="78" customHeight="1" x14ac:dyDescent="0.25">
      <c r="A14" s="368" t="s">
        <v>1229</v>
      </c>
      <c r="B14" s="700" t="s">
        <v>1230</v>
      </c>
      <c r="C14" s="701"/>
      <c r="D14" s="701"/>
      <c r="E14" s="701"/>
    </row>
    <row r="15" spans="1:11" s="372" customFormat="1" x14ac:dyDescent="0.25">
      <c r="A15" s="368"/>
      <c r="B15" s="378"/>
      <c r="C15" s="368"/>
      <c r="D15" s="368"/>
      <c r="E15" s="375"/>
      <c r="F15" s="375"/>
    </row>
    <row r="16" spans="1:11" s="372" customFormat="1" x14ac:dyDescent="0.25">
      <c r="A16" s="368"/>
      <c r="B16" s="714" t="s">
        <v>1519</v>
      </c>
      <c r="C16" s="714"/>
      <c r="D16" s="714"/>
      <c r="E16" s="714"/>
      <c r="F16" s="375"/>
    </row>
    <row r="18" spans="1:8" s="381" customFormat="1" x14ac:dyDescent="0.25">
      <c r="A18" s="379"/>
      <c r="B18" s="703" t="s">
        <v>1520</v>
      </c>
      <c r="C18" s="701"/>
      <c r="D18" s="701"/>
      <c r="E18" s="380"/>
      <c r="F18" s="380"/>
      <c r="G18" s="382"/>
    </row>
    <row r="19" spans="1:8" s="381" customFormat="1" x14ac:dyDescent="0.25">
      <c r="A19" s="383" t="s">
        <v>1215</v>
      </c>
      <c r="B19" s="704" t="str">
        <f>B41</f>
        <v>ČR Duplo ozemljitve</v>
      </c>
      <c r="C19" s="705"/>
      <c r="D19" s="705"/>
      <c r="E19" s="706"/>
      <c r="F19" s="420">
        <f>F49</f>
        <v>0</v>
      </c>
      <c r="G19" s="380"/>
      <c r="H19" s="382"/>
    </row>
    <row r="20" spans="1:8" s="381" customFormat="1" ht="15" customHeight="1" x14ac:dyDescent="0.25">
      <c r="A20" s="383" t="s">
        <v>1217</v>
      </c>
      <c r="B20" s="704" t="str">
        <f>B52</f>
        <v>ČR Duplo elektro inštalacije splošne moči in razsvetljave</v>
      </c>
      <c r="C20" s="705"/>
      <c r="D20" s="705"/>
      <c r="E20" s="706"/>
      <c r="F20" s="420">
        <f>F83</f>
        <v>0</v>
      </c>
      <c r="G20" s="380"/>
      <c r="H20" s="382"/>
    </row>
    <row r="21" spans="1:8" s="381" customFormat="1" x14ac:dyDescent="0.25">
      <c r="A21" s="383" t="s">
        <v>1219</v>
      </c>
      <c r="B21" s="704" t="str">
        <f>B85</f>
        <v>ČR Duplo  avtomatika in telemetrija</v>
      </c>
      <c r="C21" s="705"/>
      <c r="D21" s="705"/>
      <c r="E21" s="706"/>
      <c r="F21" s="420">
        <f>F143</f>
        <v>0</v>
      </c>
      <c r="G21" s="380"/>
      <c r="H21" s="382"/>
    </row>
    <row r="22" spans="1:8" s="381" customFormat="1" x14ac:dyDescent="0.25">
      <c r="A22" s="383" t="s">
        <v>1221</v>
      </c>
      <c r="B22" s="704" t="str">
        <f>B145</f>
        <v>Ostalo ČR Duplo</v>
      </c>
      <c r="C22" s="705"/>
      <c r="D22" s="705"/>
      <c r="E22" s="706"/>
      <c r="F22" s="421">
        <f>F152</f>
        <v>0</v>
      </c>
      <c r="G22" s="380"/>
      <c r="H22" s="382"/>
    </row>
    <row r="23" spans="1:8" s="381" customFormat="1" x14ac:dyDescent="0.25">
      <c r="A23" s="574"/>
      <c r="B23" s="694"/>
      <c r="C23" s="695"/>
      <c r="D23" s="695"/>
      <c r="E23" s="696"/>
      <c r="F23" s="576"/>
      <c r="H23" s="382"/>
    </row>
    <row r="24" spans="1:8" s="381" customFormat="1" x14ac:dyDescent="0.25">
      <c r="A24" s="383"/>
      <c r="B24" s="697" t="s">
        <v>11</v>
      </c>
      <c r="C24" s="710"/>
      <c r="D24" s="710"/>
      <c r="E24" s="710"/>
      <c r="F24" s="423">
        <f>SUM(F19:F23)</f>
        <v>0</v>
      </c>
      <c r="G24" s="380"/>
      <c r="H24" s="382"/>
    </row>
    <row r="25" spans="1:8" s="381" customFormat="1" x14ac:dyDescent="0.25">
      <c r="A25" s="386"/>
      <c r="B25" s="387"/>
      <c r="C25" s="388"/>
      <c r="D25" s="388"/>
      <c r="E25" s="380"/>
      <c r="F25" s="380"/>
      <c r="G25" s="382"/>
    </row>
    <row r="26" spans="1:8" s="381" customFormat="1" x14ac:dyDescent="0.25">
      <c r="A26" s="386"/>
      <c r="B26" s="387"/>
      <c r="C26" s="388"/>
      <c r="D26" s="388"/>
      <c r="E26" s="380"/>
      <c r="F26" s="380"/>
      <c r="G26" s="382"/>
    </row>
    <row r="27" spans="1:8" s="381" customFormat="1" x14ac:dyDescent="0.25">
      <c r="A27" s="386"/>
      <c r="B27" s="387"/>
      <c r="C27" s="388"/>
      <c r="D27" s="388"/>
      <c r="E27" s="380"/>
      <c r="F27" s="380"/>
      <c r="G27" s="382"/>
    </row>
    <row r="28" spans="1:8" s="381" customFormat="1" x14ac:dyDescent="0.25">
      <c r="A28" s="386"/>
      <c r="B28" s="387"/>
      <c r="C28" s="388"/>
      <c r="D28" s="388"/>
      <c r="E28" s="380"/>
      <c r="F28" s="380"/>
      <c r="G28" s="382"/>
    </row>
    <row r="29" spans="1:8" s="381" customFormat="1" x14ac:dyDescent="0.25">
      <c r="A29" s="386"/>
      <c r="B29" s="387"/>
      <c r="C29" s="388"/>
      <c r="D29" s="388"/>
      <c r="E29" s="380"/>
      <c r="F29" s="380"/>
      <c r="G29" s="382"/>
    </row>
    <row r="30" spans="1:8" s="381" customFormat="1" x14ac:dyDescent="0.25">
      <c r="A30" s="386"/>
      <c r="B30" s="387"/>
      <c r="C30" s="388"/>
      <c r="D30" s="388"/>
      <c r="E30" s="380"/>
      <c r="F30" s="380"/>
      <c r="G30" s="382"/>
    </row>
    <row r="31" spans="1:8" s="381" customFormat="1" x14ac:dyDescent="0.25">
      <c r="A31" s="386"/>
      <c r="B31" s="387"/>
      <c r="C31" s="388"/>
      <c r="D31" s="388"/>
      <c r="E31" s="380"/>
      <c r="F31" s="380"/>
      <c r="G31" s="382"/>
    </row>
    <row r="32" spans="1:8" s="381" customFormat="1" x14ac:dyDescent="0.25">
      <c r="A32" s="386"/>
      <c r="B32" s="387"/>
      <c r="C32" s="388"/>
      <c r="D32" s="388"/>
      <c r="E32" s="380"/>
      <c r="F32" s="380"/>
      <c r="G32" s="382"/>
    </row>
    <row r="33" spans="1:7" s="381" customFormat="1" x14ac:dyDescent="0.25">
      <c r="A33" s="386"/>
      <c r="B33" s="387"/>
      <c r="C33" s="388"/>
      <c r="D33" s="388"/>
      <c r="E33" s="380"/>
      <c r="F33" s="380"/>
      <c r="G33" s="382"/>
    </row>
    <row r="34" spans="1:7" s="381" customFormat="1" x14ac:dyDescent="0.25">
      <c r="A34" s="386"/>
      <c r="B34" s="387"/>
      <c r="C34" s="388"/>
      <c r="D34" s="388"/>
      <c r="E34" s="380"/>
      <c r="F34" s="380"/>
      <c r="G34" s="382"/>
    </row>
    <row r="35" spans="1:7" s="381" customFormat="1" x14ac:dyDescent="0.25">
      <c r="A35" s="389"/>
      <c r="B35" s="390"/>
      <c r="C35" s="391"/>
      <c r="D35" s="392"/>
      <c r="E35" s="393"/>
      <c r="F35" s="393"/>
      <c r="G35" s="394"/>
    </row>
    <row r="36" spans="1:7" s="381" customFormat="1" x14ac:dyDescent="0.25">
      <c r="A36" s="389"/>
      <c r="B36" s="390"/>
      <c r="C36" s="391"/>
      <c r="D36" s="392"/>
      <c r="E36" s="393"/>
      <c r="F36" s="393"/>
      <c r="G36" s="394"/>
    </row>
    <row r="37" spans="1:7" s="381" customFormat="1" x14ac:dyDescent="0.25">
      <c r="A37" s="389"/>
      <c r="B37" s="390"/>
      <c r="C37" s="391"/>
      <c r="D37" s="392"/>
      <c r="E37" s="393"/>
      <c r="F37" s="393"/>
      <c r="G37" s="394"/>
    </row>
    <row r="38" spans="1:7" s="381" customFormat="1" ht="15.75" thickBot="1" x14ac:dyDescent="0.3">
      <c r="A38" s="389"/>
      <c r="B38" s="390"/>
      <c r="C38" s="391"/>
      <c r="D38" s="392"/>
      <c r="E38" s="393"/>
      <c r="F38" s="393"/>
      <c r="G38" s="394"/>
    </row>
    <row r="39" spans="1:7" s="381" customFormat="1" ht="15.75" thickBot="1" x14ac:dyDescent="0.3">
      <c r="A39" s="715" t="s">
        <v>1521</v>
      </c>
      <c r="B39" s="716"/>
      <c r="C39" s="716"/>
      <c r="D39" s="716"/>
      <c r="E39" s="716"/>
      <c r="F39" s="450"/>
      <c r="G39" s="451"/>
    </row>
    <row r="40" spans="1:7" s="381" customFormat="1" ht="15.75" thickBot="1" x14ac:dyDescent="0.3">
      <c r="A40" s="452"/>
      <c r="B40" s="453"/>
      <c r="C40" s="368"/>
      <c r="D40" s="368"/>
      <c r="E40" s="453"/>
      <c r="F40" s="453"/>
      <c r="G40" s="451"/>
    </row>
    <row r="41" spans="1:7" s="381" customFormat="1" ht="15.75" thickBot="1" x14ac:dyDescent="0.3">
      <c r="A41" s="395" t="s">
        <v>453</v>
      </c>
      <c r="B41" s="396" t="s">
        <v>1522</v>
      </c>
      <c r="C41" s="397"/>
      <c r="D41" s="398"/>
      <c r="E41" s="399"/>
      <c r="F41" s="400"/>
    </row>
    <row r="42" spans="1:7" x14ac:dyDescent="0.25">
      <c r="A42" s="454" t="s">
        <v>3</v>
      </c>
      <c r="B42" s="454" t="s">
        <v>4</v>
      </c>
      <c r="C42" s="454" t="s">
        <v>12</v>
      </c>
      <c r="D42" s="455" t="s">
        <v>13</v>
      </c>
      <c r="E42" s="454" t="s">
        <v>14</v>
      </c>
      <c r="F42" s="454" t="s">
        <v>5</v>
      </c>
    </row>
    <row r="43" spans="1:7" s="381" customFormat="1" ht="90" x14ac:dyDescent="0.25">
      <c r="A43" s="409" t="s">
        <v>7</v>
      </c>
      <c r="B43" s="410" t="s">
        <v>1523</v>
      </c>
      <c r="C43" s="411" t="s">
        <v>96</v>
      </c>
      <c r="D43" s="411">
        <v>70</v>
      </c>
      <c r="E43" s="9">
        <v>0</v>
      </c>
      <c r="F43" s="412">
        <f t="shared" ref="F43:F48" si="0">D43*E43</f>
        <v>0</v>
      </c>
    </row>
    <row r="44" spans="1:7" s="381" customFormat="1" ht="96.75" customHeight="1" x14ac:dyDescent="0.25">
      <c r="A44" s="409" t="s">
        <v>8</v>
      </c>
      <c r="B44" s="410" t="s">
        <v>1524</v>
      </c>
      <c r="C44" s="411" t="s">
        <v>911</v>
      </c>
      <c r="D44" s="411">
        <f>15*0.8</f>
        <v>12</v>
      </c>
      <c r="E44" s="9">
        <v>0</v>
      </c>
      <c r="F44" s="412">
        <f t="shared" si="0"/>
        <v>0</v>
      </c>
    </row>
    <row r="45" spans="1:7" s="381" customFormat="1" ht="43.5" customHeight="1" x14ac:dyDescent="0.25">
      <c r="A45" s="409" t="s">
        <v>960</v>
      </c>
      <c r="B45" s="410" t="s">
        <v>1277</v>
      </c>
      <c r="C45" s="411" t="s">
        <v>66</v>
      </c>
      <c r="D45" s="411">
        <v>15</v>
      </c>
      <c r="E45" s="9">
        <v>0</v>
      </c>
      <c r="F45" s="412">
        <f t="shared" si="0"/>
        <v>0</v>
      </c>
    </row>
    <row r="46" spans="1:7" s="381" customFormat="1" ht="45" x14ac:dyDescent="0.25">
      <c r="A46" s="409" t="s">
        <v>961</v>
      </c>
      <c r="B46" s="410" t="s">
        <v>1278</v>
      </c>
      <c r="C46" s="411" t="s">
        <v>66</v>
      </c>
      <c r="D46" s="411">
        <v>25</v>
      </c>
      <c r="E46" s="9">
        <v>0</v>
      </c>
      <c r="F46" s="412">
        <f t="shared" si="0"/>
        <v>0</v>
      </c>
    </row>
    <row r="47" spans="1:7" s="381" customFormat="1" ht="60" x14ac:dyDescent="0.25">
      <c r="A47" s="409" t="s">
        <v>1239</v>
      </c>
      <c r="B47" s="410" t="s">
        <v>1279</v>
      </c>
      <c r="C47" s="411" t="s">
        <v>96</v>
      </c>
      <c r="D47" s="411">
        <v>15</v>
      </c>
      <c r="E47" s="9">
        <v>0</v>
      </c>
      <c r="F47" s="412">
        <f t="shared" si="0"/>
        <v>0</v>
      </c>
    </row>
    <row r="48" spans="1:7" s="381" customFormat="1" ht="15.75" thickBot="1" x14ac:dyDescent="0.3">
      <c r="A48" s="409" t="s">
        <v>1241</v>
      </c>
      <c r="B48" s="410" t="s">
        <v>1525</v>
      </c>
      <c r="C48" s="411" t="s">
        <v>66</v>
      </c>
      <c r="D48" s="456">
        <v>1</v>
      </c>
      <c r="E48" s="9">
        <v>0</v>
      </c>
      <c r="F48" s="413">
        <f t="shared" si="0"/>
        <v>0</v>
      </c>
    </row>
    <row r="49" spans="1:7" s="381" customFormat="1" ht="15.75" thickBot="1" x14ac:dyDescent="0.3">
      <c r="A49" s="414"/>
      <c r="B49" s="415"/>
      <c r="C49" s="377"/>
      <c r="D49" s="416"/>
      <c r="E49" s="607" t="s">
        <v>1526</v>
      </c>
      <c r="F49" s="417">
        <f>SUM(F43:F48)</f>
        <v>0</v>
      </c>
    </row>
    <row r="50" spans="1:7" s="381" customFormat="1" x14ac:dyDescent="0.25">
      <c r="A50" s="414"/>
      <c r="B50" s="595"/>
      <c r="C50" s="368"/>
      <c r="D50" s="377"/>
      <c r="E50" s="608"/>
      <c r="F50" s="366"/>
      <c r="G50" s="382"/>
    </row>
    <row r="51" spans="1:7" ht="15.75" thickBot="1" x14ac:dyDescent="0.3">
      <c r="E51" s="609"/>
    </row>
    <row r="52" spans="1:7" s="381" customFormat="1" ht="15.75" thickBot="1" x14ac:dyDescent="0.3">
      <c r="A52" s="395">
        <v>2</v>
      </c>
      <c r="B52" s="396" t="s">
        <v>1527</v>
      </c>
      <c r="C52" s="397"/>
      <c r="D52" s="424"/>
      <c r="E52" s="605"/>
      <c r="F52" s="457"/>
    </row>
    <row r="53" spans="1:7" x14ac:dyDescent="0.25">
      <c r="A53" s="454" t="s">
        <v>3</v>
      </c>
      <c r="B53" s="454" t="s">
        <v>4</v>
      </c>
      <c r="C53" s="454" t="s">
        <v>12</v>
      </c>
      <c r="D53" s="455" t="s">
        <v>13</v>
      </c>
      <c r="E53" s="611" t="s">
        <v>14</v>
      </c>
      <c r="F53" s="454" t="s">
        <v>5</v>
      </c>
    </row>
    <row r="54" spans="1:7" s="381" customFormat="1" x14ac:dyDescent="0.25">
      <c r="A54" s="409" t="s">
        <v>9</v>
      </c>
      <c r="B54" s="410" t="s">
        <v>1287</v>
      </c>
      <c r="C54" s="411" t="s">
        <v>96</v>
      </c>
      <c r="D54" s="411">
        <v>40</v>
      </c>
      <c r="E54" s="9">
        <v>0</v>
      </c>
      <c r="F54" s="412">
        <f t="shared" ref="F54:F82" si="1">D54*E54</f>
        <v>0</v>
      </c>
    </row>
    <row r="55" spans="1:7" s="381" customFormat="1" ht="45" x14ac:dyDescent="0.25">
      <c r="A55" s="409" t="s">
        <v>10</v>
      </c>
      <c r="B55" s="410" t="s">
        <v>1528</v>
      </c>
      <c r="C55" s="411" t="s">
        <v>18</v>
      </c>
      <c r="D55" s="411">
        <v>1</v>
      </c>
      <c r="E55" s="9">
        <v>0</v>
      </c>
      <c r="F55" s="412">
        <f t="shared" si="1"/>
        <v>0</v>
      </c>
    </row>
    <row r="56" spans="1:7" s="381" customFormat="1" ht="30" x14ac:dyDescent="0.25">
      <c r="A56" s="409" t="s">
        <v>1289</v>
      </c>
      <c r="B56" s="410" t="s">
        <v>1529</v>
      </c>
      <c r="C56" s="411" t="s">
        <v>18</v>
      </c>
      <c r="D56" s="411">
        <v>1</v>
      </c>
      <c r="E56" s="9">
        <v>0</v>
      </c>
      <c r="F56" s="412">
        <f t="shared" si="1"/>
        <v>0</v>
      </c>
    </row>
    <row r="57" spans="1:7" s="381" customFormat="1" ht="75" x14ac:dyDescent="0.25">
      <c r="A57" s="409" t="s">
        <v>1291</v>
      </c>
      <c r="B57" s="410" t="s">
        <v>1530</v>
      </c>
      <c r="C57" s="411" t="s">
        <v>96</v>
      </c>
      <c r="D57" s="411">
        <v>15</v>
      </c>
      <c r="E57" s="9">
        <v>0</v>
      </c>
      <c r="F57" s="412">
        <f t="shared" si="1"/>
        <v>0</v>
      </c>
    </row>
    <row r="58" spans="1:7" s="381" customFormat="1" ht="45" x14ac:dyDescent="0.25">
      <c r="A58" s="409" t="s">
        <v>1293</v>
      </c>
      <c r="B58" s="410" t="s">
        <v>1531</v>
      </c>
      <c r="C58" s="411" t="s">
        <v>66</v>
      </c>
      <c r="D58" s="411">
        <v>1</v>
      </c>
      <c r="E58" s="9">
        <v>0</v>
      </c>
      <c r="F58" s="412">
        <f t="shared" si="1"/>
        <v>0</v>
      </c>
    </row>
    <row r="59" spans="1:7" s="381" customFormat="1" x14ac:dyDescent="0.25">
      <c r="A59" s="409" t="s">
        <v>1295</v>
      </c>
      <c r="B59" s="410" t="s">
        <v>1532</v>
      </c>
      <c r="C59" s="411" t="s">
        <v>66</v>
      </c>
      <c r="D59" s="411">
        <v>3</v>
      </c>
      <c r="E59" s="9">
        <v>0</v>
      </c>
      <c r="F59" s="412">
        <f t="shared" si="1"/>
        <v>0</v>
      </c>
    </row>
    <row r="60" spans="1:7" s="381" customFormat="1" ht="45" x14ac:dyDescent="0.25">
      <c r="A60" s="409" t="s">
        <v>1297</v>
      </c>
      <c r="B60" s="410" t="s">
        <v>1533</v>
      </c>
      <c r="C60" s="411" t="s">
        <v>96</v>
      </c>
      <c r="D60" s="411">
        <v>10</v>
      </c>
      <c r="E60" s="9">
        <v>0</v>
      </c>
      <c r="F60" s="412">
        <f t="shared" si="1"/>
        <v>0</v>
      </c>
    </row>
    <row r="61" spans="1:7" s="381" customFormat="1" ht="45" x14ac:dyDescent="0.25">
      <c r="A61" s="409" t="s">
        <v>1299</v>
      </c>
      <c r="B61" s="410" t="s">
        <v>1292</v>
      </c>
      <c r="C61" s="411" t="s">
        <v>96</v>
      </c>
      <c r="D61" s="411">
        <v>20</v>
      </c>
      <c r="E61" s="9">
        <v>0</v>
      </c>
      <c r="F61" s="412">
        <f t="shared" si="1"/>
        <v>0</v>
      </c>
    </row>
    <row r="62" spans="1:7" s="381" customFormat="1" ht="45" x14ac:dyDescent="0.25">
      <c r="A62" s="409" t="s">
        <v>1301</v>
      </c>
      <c r="B62" s="410" t="s">
        <v>1534</v>
      </c>
      <c r="C62" s="411" t="s">
        <v>96</v>
      </c>
      <c r="D62" s="411">
        <v>20</v>
      </c>
      <c r="E62" s="9">
        <v>0</v>
      </c>
      <c r="F62" s="412">
        <f t="shared" si="1"/>
        <v>0</v>
      </c>
    </row>
    <row r="63" spans="1:7" s="381" customFormat="1" ht="22.5" customHeight="1" x14ac:dyDescent="0.25">
      <c r="A63" s="409" t="s">
        <v>1303</v>
      </c>
      <c r="B63" s="410" t="s">
        <v>1296</v>
      </c>
      <c r="C63" s="411" t="s">
        <v>96</v>
      </c>
      <c r="D63" s="411">
        <v>10</v>
      </c>
      <c r="E63" s="9">
        <v>0</v>
      </c>
      <c r="F63" s="412">
        <f t="shared" si="1"/>
        <v>0</v>
      </c>
    </row>
    <row r="64" spans="1:7" s="381" customFormat="1" x14ac:dyDescent="0.25">
      <c r="A64" s="409" t="s">
        <v>1305</v>
      </c>
      <c r="B64" s="410" t="s">
        <v>1298</v>
      </c>
      <c r="C64" s="411" t="s">
        <v>96</v>
      </c>
      <c r="D64" s="411">
        <v>10</v>
      </c>
      <c r="E64" s="9">
        <v>0</v>
      </c>
      <c r="F64" s="412">
        <f t="shared" si="1"/>
        <v>0</v>
      </c>
    </row>
    <row r="65" spans="1:6" s="381" customFormat="1" ht="45" x14ac:dyDescent="0.25">
      <c r="A65" s="409" t="s">
        <v>1307</v>
      </c>
      <c r="B65" s="410" t="s">
        <v>1535</v>
      </c>
      <c r="C65" s="411" t="s">
        <v>66</v>
      </c>
      <c r="D65" s="411">
        <v>3</v>
      </c>
      <c r="E65" s="9">
        <v>0</v>
      </c>
      <c r="F65" s="412">
        <f t="shared" si="1"/>
        <v>0</v>
      </c>
    </row>
    <row r="66" spans="1:6" s="381" customFormat="1" ht="45" x14ac:dyDescent="0.25">
      <c r="A66" s="409" t="s">
        <v>1309</v>
      </c>
      <c r="B66" s="410" t="s">
        <v>1536</v>
      </c>
      <c r="C66" s="411" t="s">
        <v>66</v>
      </c>
      <c r="D66" s="411">
        <v>1</v>
      </c>
      <c r="E66" s="9">
        <v>0</v>
      </c>
      <c r="F66" s="412">
        <f t="shared" si="1"/>
        <v>0</v>
      </c>
    </row>
    <row r="67" spans="1:6" s="381" customFormat="1" ht="45" x14ac:dyDescent="0.25">
      <c r="A67" s="409" t="s">
        <v>1311</v>
      </c>
      <c r="B67" s="410" t="s">
        <v>1302</v>
      </c>
      <c r="C67" s="411" t="s">
        <v>66</v>
      </c>
      <c r="D67" s="411">
        <v>2</v>
      </c>
      <c r="E67" s="9">
        <v>0</v>
      </c>
      <c r="F67" s="412">
        <f t="shared" si="1"/>
        <v>0</v>
      </c>
    </row>
    <row r="68" spans="1:6" s="381" customFormat="1" ht="30" x14ac:dyDescent="0.25">
      <c r="A68" s="409" t="s">
        <v>1313</v>
      </c>
      <c r="B68" s="410" t="s">
        <v>1537</v>
      </c>
      <c r="C68" s="411" t="s">
        <v>66</v>
      </c>
      <c r="D68" s="411">
        <v>2</v>
      </c>
      <c r="E68" s="9">
        <v>0</v>
      </c>
      <c r="F68" s="412">
        <f t="shared" si="1"/>
        <v>0</v>
      </c>
    </row>
    <row r="69" spans="1:6" s="381" customFormat="1" ht="30" x14ac:dyDescent="0.25">
      <c r="A69" s="409" t="s">
        <v>1315</v>
      </c>
      <c r="B69" s="410" t="s">
        <v>1485</v>
      </c>
      <c r="C69" s="411" t="s">
        <v>66</v>
      </c>
      <c r="D69" s="411">
        <v>1</v>
      </c>
      <c r="E69" s="9">
        <v>0</v>
      </c>
      <c r="F69" s="412">
        <f t="shared" si="1"/>
        <v>0</v>
      </c>
    </row>
    <row r="70" spans="1:6" s="381" customFormat="1" ht="30" x14ac:dyDescent="0.25">
      <c r="A70" s="409" t="s">
        <v>1317</v>
      </c>
      <c r="B70" s="410" t="s">
        <v>1538</v>
      </c>
      <c r="C70" s="411" t="s">
        <v>66</v>
      </c>
      <c r="D70" s="411">
        <v>2</v>
      </c>
      <c r="E70" s="9">
        <v>0</v>
      </c>
      <c r="F70" s="412">
        <f t="shared" si="1"/>
        <v>0</v>
      </c>
    </row>
    <row r="71" spans="1:6" s="381" customFormat="1" ht="30" x14ac:dyDescent="0.25">
      <c r="A71" s="409" t="s">
        <v>1319</v>
      </c>
      <c r="B71" s="410" t="s">
        <v>1312</v>
      </c>
      <c r="C71" s="411" t="s">
        <v>66</v>
      </c>
      <c r="D71" s="411">
        <v>1</v>
      </c>
      <c r="E71" s="9">
        <v>0</v>
      </c>
      <c r="F71" s="412">
        <f t="shared" si="1"/>
        <v>0</v>
      </c>
    </row>
    <row r="72" spans="1:6" s="381" customFormat="1" x14ac:dyDescent="0.25">
      <c r="A72" s="409" t="s">
        <v>1321</v>
      </c>
      <c r="B72" s="410" t="s">
        <v>1314</v>
      </c>
      <c r="C72" s="411" t="s">
        <v>96</v>
      </c>
      <c r="D72" s="411">
        <v>40</v>
      </c>
      <c r="E72" s="9">
        <v>0</v>
      </c>
      <c r="F72" s="412">
        <f t="shared" si="1"/>
        <v>0</v>
      </c>
    </row>
    <row r="73" spans="1:6" s="381" customFormat="1" x14ac:dyDescent="0.25">
      <c r="A73" s="409" t="s">
        <v>1323</v>
      </c>
      <c r="B73" s="410" t="s">
        <v>1318</v>
      </c>
      <c r="C73" s="411" t="s">
        <v>96</v>
      </c>
      <c r="D73" s="411">
        <v>15</v>
      </c>
      <c r="E73" s="9">
        <v>0</v>
      </c>
      <c r="F73" s="412">
        <f t="shared" si="1"/>
        <v>0</v>
      </c>
    </row>
    <row r="74" spans="1:6" s="381" customFormat="1" x14ac:dyDescent="0.25">
      <c r="A74" s="409" t="s">
        <v>1325</v>
      </c>
      <c r="B74" s="410" t="s">
        <v>1320</v>
      </c>
      <c r="C74" s="411" t="s">
        <v>96</v>
      </c>
      <c r="D74" s="411">
        <v>10</v>
      </c>
      <c r="E74" s="9">
        <v>0</v>
      </c>
      <c r="F74" s="412">
        <f t="shared" si="1"/>
        <v>0</v>
      </c>
    </row>
    <row r="75" spans="1:6" s="381" customFormat="1" x14ac:dyDescent="0.25">
      <c r="A75" s="409" t="s">
        <v>1327</v>
      </c>
      <c r="B75" s="410" t="s">
        <v>1539</v>
      </c>
      <c r="C75" s="411" t="s">
        <v>96</v>
      </c>
      <c r="D75" s="411">
        <v>20</v>
      </c>
      <c r="E75" s="9">
        <v>0</v>
      </c>
      <c r="F75" s="412">
        <f t="shared" si="1"/>
        <v>0</v>
      </c>
    </row>
    <row r="76" spans="1:6" s="381" customFormat="1" x14ac:dyDescent="0.25">
      <c r="A76" s="409" t="s">
        <v>1329</v>
      </c>
      <c r="B76" s="458" t="s">
        <v>1540</v>
      </c>
      <c r="C76" s="411" t="s">
        <v>96</v>
      </c>
      <c r="D76" s="411">
        <v>15</v>
      </c>
      <c r="E76" s="9">
        <v>0</v>
      </c>
      <c r="F76" s="412">
        <f t="shared" si="1"/>
        <v>0</v>
      </c>
    </row>
    <row r="77" spans="1:6" s="381" customFormat="1" x14ac:dyDescent="0.25">
      <c r="A77" s="409" t="s">
        <v>1331</v>
      </c>
      <c r="B77" s="458" t="s">
        <v>1541</v>
      </c>
      <c r="C77" s="411" t="s">
        <v>96</v>
      </c>
      <c r="D77" s="411">
        <v>15</v>
      </c>
      <c r="E77" s="9">
        <v>0</v>
      </c>
      <c r="F77" s="412">
        <f t="shared" si="1"/>
        <v>0</v>
      </c>
    </row>
    <row r="78" spans="1:6" s="381" customFormat="1" x14ac:dyDescent="0.25">
      <c r="A78" s="409" t="s">
        <v>1333</v>
      </c>
      <c r="B78" s="458" t="s">
        <v>1542</v>
      </c>
      <c r="C78" s="411" t="s">
        <v>96</v>
      </c>
      <c r="D78" s="411">
        <v>20</v>
      </c>
      <c r="E78" s="9">
        <v>0</v>
      </c>
      <c r="F78" s="412">
        <f t="shared" si="1"/>
        <v>0</v>
      </c>
    </row>
    <row r="79" spans="1:6" s="381" customFormat="1" ht="17.25" customHeight="1" x14ac:dyDescent="0.25">
      <c r="A79" s="409" t="s">
        <v>1335</v>
      </c>
      <c r="B79" s="458" t="s">
        <v>1543</v>
      </c>
      <c r="C79" s="411" t="s">
        <v>96</v>
      </c>
      <c r="D79" s="411">
        <v>20</v>
      </c>
      <c r="E79" s="9">
        <v>0</v>
      </c>
      <c r="F79" s="412">
        <f t="shared" si="1"/>
        <v>0</v>
      </c>
    </row>
    <row r="80" spans="1:6" s="381" customFormat="1" ht="30" x14ac:dyDescent="0.25">
      <c r="A80" s="409" t="s">
        <v>1337</v>
      </c>
      <c r="B80" s="458" t="s">
        <v>1544</v>
      </c>
      <c r="C80" s="411" t="s">
        <v>18</v>
      </c>
      <c r="D80" s="411">
        <v>1</v>
      </c>
      <c r="E80" s="9">
        <v>0</v>
      </c>
      <c r="F80" s="412">
        <f t="shared" si="1"/>
        <v>0</v>
      </c>
    </row>
    <row r="81" spans="1:6" s="381" customFormat="1" x14ac:dyDescent="0.25">
      <c r="A81" s="409" t="s">
        <v>1339</v>
      </c>
      <c r="B81" s="459" t="s">
        <v>1545</v>
      </c>
      <c r="C81" s="411" t="s">
        <v>18</v>
      </c>
      <c r="D81" s="411">
        <v>1</v>
      </c>
      <c r="E81" s="9">
        <v>0</v>
      </c>
      <c r="F81" s="412">
        <f t="shared" si="1"/>
        <v>0</v>
      </c>
    </row>
    <row r="82" spans="1:6" s="381" customFormat="1" ht="45.75" thickBot="1" x14ac:dyDescent="0.3">
      <c r="A82" s="409" t="s">
        <v>1490</v>
      </c>
      <c r="B82" s="458" t="s">
        <v>1334</v>
      </c>
      <c r="C82" s="411" t="s">
        <v>18</v>
      </c>
      <c r="D82" s="411">
        <v>1</v>
      </c>
      <c r="E82" s="9">
        <v>0</v>
      </c>
      <c r="F82" s="412">
        <f t="shared" si="1"/>
        <v>0</v>
      </c>
    </row>
    <row r="83" spans="1:6" s="381" customFormat="1" ht="15.75" thickBot="1" x14ac:dyDescent="0.3">
      <c r="A83" s="414"/>
      <c r="B83" s="415"/>
      <c r="C83" s="377"/>
      <c r="D83" s="416"/>
      <c r="E83" s="416" t="s">
        <v>1546</v>
      </c>
      <c r="F83" s="460">
        <f>SUM(F54:F82)</f>
        <v>0</v>
      </c>
    </row>
    <row r="84" spans="1:6" s="381" customFormat="1" ht="15.75" thickBot="1" x14ac:dyDescent="0.3">
      <c r="A84" s="427"/>
      <c r="B84" s="428"/>
      <c r="C84" s="429"/>
      <c r="D84" s="430"/>
      <c r="E84" s="431"/>
      <c r="F84" s="431"/>
    </row>
    <row r="85" spans="1:6" s="381" customFormat="1" ht="15.75" thickBot="1" x14ac:dyDescent="0.3">
      <c r="A85" s="395">
        <v>3</v>
      </c>
      <c r="B85" s="396" t="s">
        <v>1547</v>
      </c>
      <c r="C85" s="397"/>
      <c r="D85" s="424"/>
      <c r="E85" s="425"/>
      <c r="F85" s="457"/>
    </row>
    <row r="86" spans="1:6" ht="15.75" thickBot="1" x14ac:dyDescent="0.3">
      <c r="A86" s="66" t="s">
        <v>3</v>
      </c>
      <c r="B86" s="66" t="s">
        <v>4</v>
      </c>
      <c r="C86" s="66" t="s">
        <v>12</v>
      </c>
      <c r="D86" s="67" t="s">
        <v>13</v>
      </c>
      <c r="E86" s="66" t="s">
        <v>14</v>
      </c>
      <c r="F86" s="66" t="s">
        <v>5</v>
      </c>
    </row>
    <row r="87" spans="1:6" s="381" customFormat="1" x14ac:dyDescent="0.25">
      <c r="A87" s="461"/>
      <c r="B87" s="717" t="s">
        <v>1548</v>
      </c>
      <c r="C87" s="718"/>
      <c r="D87" s="718"/>
      <c r="E87" s="718"/>
    </row>
    <row r="88" spans="1:6" s="381" customFormat="1" ht="30" x14ac:dyDescent="0.25">
      <c r="A88" s="409" t="s">
        <v>1344</v>
      </c>
      <c r="B88" s="410" t="s">
        <v>1345</v>
      </c>
      <c r="C88" s="411" t="s">
        <v>18</v>
      </c>
      <c r="D88" s="411">
        <v>1</v>
      </c>
      <c r="E88" s="9">
        <v>0</v>
      </c>
      <c r="F88" s="412">
        <f t="shared" ref="F88:F119" si="2">D88*E88</f>
        <v>0</v>
      </c>
    </row>
    <row r="89" spans="1:6" s="381" customFormat="1" ht="37.9" customHeight="1" x14ac:dyDescent="0.25">
      <c r="A89" s="409" t="s">
        <v>1346</v>
      </c>
      <c r="B89" s="462" t="s">
        <v>1549</v>
      </c>
      <c r="C89" s="411" t="s">
        <v>18</v>
      </c>
      <c r="D89" s="411">
        <v>1</v>
      </c>
      <c r="E89" s="9">
        <v>0</v>
      </c>
      <c r="F89" s="412">
        <f t="shared" si="2"/>
        <v>0</v>
      </c>
    </row>
    <row r="90" spans="1:6" s="381" customFormat="1" x14ac:dyDescent="0.25">
      <c r="A90" s="409" t="s">
        <v>1348</v>
      </c>
      <c r="B90" s="410" t="s">
        <v>1338</v>
      </c>
      <c r="C90" s="411" t="s">
        <v>18</v>
      </c>
      <c r="D90" s="411">
        <v>1</v>
      </c>
      <c r="E90" s="9">
        <v>0</v>
      </c>
      <c r="F90" s="412">
        <f t="shared" si="2"/>
        <v>0</v>
      </c>
    </row>
    <row r="91" spans="1:6" s="381" customFormat="1" ht="30" customHeight="1" x14ac:dyDescent="0.25">
      <c r="A91" s="409" t="s">
        <v>1350</v>
      </c>
      <c r="B91" s="410" t="s">
        <v>1340</v>
      </c>
      <c r="C91" s="411" t="s">
        <v>18</v>
      </c>
      <c r="D91" s="411">
        <v>1</v>
      </c>
      <c r="E91" s="9">
        <v>0</v>
      </c>
      <c r="F91" s="412">
        <f t="shared" si="2"/>
        <v>0</v>
      </c>
    </row>
    <row r="92" spans="1:6" s="381" customFormat="1" x14ac:dyDescent="0.25">
      <c r="A92" s="409" t="s">
        <v>1352</v>
      </c>
      <c r="B92" s="410" t="s">
        <v>1550</v>
      </c>
      <c r="C92" s="411" t="s">
        <v>18</v>
      </c>
      <c r="D92" s="411">
        <v>1</v>
      </c>
      <c r="E92" s="9">
        <v>0</v>
      </c>
      <c r="F92" s="412">
        <f t="shared" si="2"/>
        <v>0</v>
      </c>
    </row>
    <row r="93" spans="1:6" s="381" customFormat="1" ht="30" x14ac:dyDescent="0.25">
      <c r="A93" s="409" t="s">
        <v>1356</v>
      </c>
      <c r="B93" s="410" t="s">
        <v>1347</v>
      </c>
      <c r="C93" s="411" t="s">
        <v>66</v>
      </c>
      <c r="D93" s="411">
        <v>1</v>
      </c>
      <c r="E93" s="9">
        <v>0</v>
      </c>
      <c r="F93" s="412">
        <f t="shared" si="2"/>
        <v>0</v>
      </c>
    </row>
    <row r="94" spans="1:6" s="381" customFormat="1" ht="30" x14ac:dyDescent="0.25">
      <c r="A94" s="409" t="s">
        <v>1358</v>
      </c>
      <c r="B94" s="410" t="s">
        <v>1349</v>
      </c>
      <c r="C94" s="411" t="s">
        <v>66</v>
      </c>
      <c r="D94" s="411">
        <v>1</v>
      </c>
      <c r="E94" s="9">
        <v>0</v>
      </c>
      <c r="F94" s="412">
        <f t="shared" si="2"/>
        <v>0</v>
      </c>
    </row>
    <row r="95" spans="1:6" s="381" customFormat="1" ht="45" x14ac:dyDescent="0.25">
      <c r="A95" s="409" t="s">
        <v>1360</v>
      </c>
      <c r="B95" s="410" t="s">
        <v>1351</v>
      </c>
      <c r="C95" s="411" t="s">
        <v>66</v>
      </c>
      <c r="D95" s="411">
        <v>1</v>
      </c>
      <c r="E95" s="9">
        <v>0</v>
      </c>
      <c r="F95" s="412">
        <f t="shared" si="2"/>
        <v>0</v>
      </c>
    </row>
    <row r="96" spans="1:6" s="381" customFormat="1" ht="45" x14ac:dyDescent="0.25">
      <c r="A96" s="409" t="s">
        <v>1362</v>
      </c>
      <c r="B96" s="410" t="s">
        <v>1353</v>
      </c>
      <c r="C96" s="411" t="s">
        <v>66</v>
      </c>
      <c r="D96" s="411">
        <v>1</v>
      </c>
      <c r="E96" s="9">
        <v>0</v>
      </c>
      <c r="F96" s="412">
        <f t="shared" si="2"/>
        <v>0</v>
      </c>
    </row>
    <row r="97" spans="1:6" s="381" customFormat="1" ht="45" x14ac:dyDescent="0.25">
      <c r="A97" s="409" t="s">
        <v>1364</v>
      </c>
      <c r="B97" s="410" t="s">
        <v>1355</v>
      </c>
      <c r="C97" s="411" t="s">
        <v>66</v>
      </c>
      <c r="D97" s="411">
        <v>1</v>
      </c>
      <c r="E97" s="9">
        <v>0</v>
      </c>
      <c r="F97" s="412">
        <f t="shared" si="2"/>
        <v>0</v>
      </c>
    </row>
    <row r="98" spans="1:6" s="381" customFormat="1" x14ac:dyDescent="0.25">
      <c r="A98" s="409" t="s">
        <v>1366</v>
      </c>
      <c r="B98" s="410" t="s">
        <v>1551</v>
      </c>
      <c r="C98" s="411" t="s">
        <v>18</v>
      </c>
      <c r="D98" s="411">
        <v>1</v>
      </c>
      <c r="E98" s="9">
        <v>0</v>
      </c>
      <c r="F98" s="412">
        <f t="shared" si="2"/>
        <v>0</v>
      </c>
    </row>
    <row r="99" spans="1:6" s="381" customFormat="1" x14ac:dyDescent="0.25">
      <c r="A99" s="409" t="s">
        <v>1366</v>
      </c>
      <c r="B99" s="410" t="s">
        <v>1361</v>
      </c>
      <c r="C99" s="411" t="s">
        <v>18</v>
      </c>
      <c r="D99" s="411">
        <v>1</v>
      </c>
      <c r="E99" s="9">
        <v>0</v>
      </c>
      <c r="F99" s="412">
        <f t="shared" si="2"/>
        <v>0</v>
      </c>
    </row>
    <row r="100" spans="1:6" s="381" customFormat="1" x14ac:dyDescent="0.25">
      <c r="A100" s="409" t="s">
        <v>1368</v>
      </c>
      <c r="B100" s="410" t="s">
        <v>1498</v>
      </c>
      <c r="C100" s="411" t="s">
        <v>66</v>
      </c>
      <c r="D100" s="411">
        <v>1</v>
      </c>
      <c r="E100" s="9">
        <v>0</v>
      </c>
      <c r="F100" s="412">
        <f t="shared" si="2"/>
        <v>0</v>
      </c>
    </row>
    <row r="101" spans="1:6" s="381" customFormat="1" ht="30" x14ac:dyDescent="0.25">
      <c r="A101" s="409" t="s">
        <v>1370</v>
      </c>
      <c r="B101" s="410" t="s">
        <v>1552</v>
      </c>
      <c r="C101" s="411" t="s">
        <v>66</v>
      </c>
      <c r="D101" s="411">
        <v>1</v>
      </c>
      <c r="E101" s="9">
        <v>0</v>
      </c>
      <c r="F101" s="412">
        <f t="shared" si="2"/>
        <v>0</v>
      </c>
    </row>
    <row r="102" spans="1:6" s="381" customFormat="1" ht="45" x14ac:dyDescent="0.25">
      <c r="A102" s="409" t="s">
        <v>1372</v>
      </c>
      <c r="B102" s="410" t="s">
        <v>1365</v>
      </c>
      <c r="C102" s="411" t="s">
        <v>66</v>
      </c>
      <c r="D102" s="411">
        <v>4</v>
      </c>
      <c r="E102" s="9">
        <v>0</v>
      </c>
      <c r="F102" s="412">
        <f t="shared" si="2"/>
        <v>0</v>
      </c>
    </row>
    <row r="103" spans="1:6" s="381" customFormat="1" ht="45" x14ac:dyDescent="0.25">
      <c r="A103" s="409" t="s">
        <v>1374</v>
      </c>
      <c r="B103" s="410" t="s">
        <v>1367</v>
      </c>
      <c r="C103" s="411" t="s">
        <v>66</v>
      </c>
      <c r="D103" s="411">
        <v>3</v>
      </c>
      <c r="E103" s="9">
        <v>0</v>
      </c>
      <c r="F103" s="412">
        <f t="shared" si="2"/>
        <v>0</v>
      </c>
    </row>
    <row r="104" spans="1:6" s="381" customFormat="1" ht="45" x14ac:dyDescent="0.25">
      <c r="A104" s="409" t="s">
        <v>1376</v>
      </c>
      <c r="B104" s="410" t="s">
        <v>1369</v>
      </c>
      <c r="C104" s="411" t="s">
        <v>66</v>
      </c>
      <c r="D104" s="411">
        <v>1</v>
      </c>
      <c r="E104" s="9">
        <v>0</v>
      </c>
      <c r="F104" s="412">
        <f t="shared" si="2"/>
        <v>0</v>
      </c>
    </row>
    <row r="105" spans="1:6" s="381" customFormat="1" ht="45" x14ac:dyDescent="0.25">
      <c r="A105" s="409" t="s">
        <v>1378</v>
      </c>
      <c r="B105" s="410" t="s">
        <v>1371</v>
      </c>
      <c r="C105" s="411" t="s">
        <v>66</v>
      </c>
      <c r="D105" s="411">
        <v>4</v>
      </c>
      <c r="E105" s="9">
        <v>0</v>
      </c>
      <c r="F105" s="412">
        <f t="shared" si="2"/>
        <v>0</v>
      </c>
    </row>
    <row r="106" spans="1:6" s="381" customFormat="1" ht="45" x14ac:dyDescent="0.25">
      <c r="A106" s="409" t="s">
        <v>1380</v>
      </c>
      <c r="B106" s="410" t="s">
        <v>1553</v>
      </c>
      <c r="C106" s="411" t="s">
        <v>66</v>
      </c>
      <c r="D106" s="411">
        <v>1</v>
      </c>
      <c r="E106" s="9">
        <v>0</v>
      </c>
      <c r="F106" s="412">
        <f t="shared" si="2"/>
        <v>0</v>
      </c>
    </row>
    <row r="107" spans="1:6" s="381" customFormat="1" ht="45" x14ac:dyDescent="0.25">
      <c r="A107" s="409" t="s">
        <v>1382</v>
      </c>
      <c r="B107" s="410" t="s">
        <v>1554</v>
      </c>
      <c r="C107" s="411" t="s">
        <v>66</v>
      </c>
      <c r="D107" s="411">
        <v>2</v>
      </c>
      <c r="E107" s="9">
        <v>0</v>
      </c>
      <c r="F107" s="412">
        <f t="shared" si="2"/>
        <v>0</v>
      </c>
    </row>
    <row r="108" spans="1:6" s="381" customFormat="1" ht="45" x14ac:dyDescent="0.25">
      <c r="A108" s="409" t="s">
        <v>1384</v>
      </c>
      <c r="B108" s="410" t="s">
        <v>1373</v>
      </c>
      <c r="C108" s="411" t="s">
        <v>66</v>
      </c>
      <c r="D108" s="411">
        <v>1</v>
      </c>
      <c r="E108" s="9">
        <v>0</v>
      </c>
      <c r="F108" s="412">
        <f t="shared" si="2"/>
        <v>0</v>
      </c>
    </row>
    <row r="109" spans="1:6" s="381" customFormat="1" ht="45" x14ac:dyDescent="0.25">
      <c r="A109" s="409" t="s">
        <v>1386</v>
      </c>
      <c r="B109" s="410" t="s">
        <v>1369</v>
      </c>
      <c r="C109" s="411" t="s">
        <v>66</v>
      </c>
      <c r="D109" s="411">
        <v>1</v>
      </c>
      <c r="E109" s="9">
        <v>0</v>
      </c>
      <c r="F109" s="412">
        <f t="shared" si="2"/>
        <v>0</v>
      </c>
    </row>
    <row r="110" spans="1:6" s="381" customFormat="1" ht="45" x14ac:dyDescent="0.25">
      <c r="A110" s="409" t="s">
        <v>1388</v>
      </c>
      <c r="B110" s="410" t="s">
        <v>1373</v>
      </c>
      <c r="C110" s="411" t="s">
        <v>66</v>
      </c>
      <c r="D110" s="411"/>
      <c r="E110" s="9">
        <v>0</v>
      </c>
      <c r="F110" s="412">
        <f t="shared" si="2"/>
        <v>0</v>
      </c>
    </row>
    <row r="111" spans="1:6" s="381" customFormat="1" ht="30" x14ac:dyDescent="0.25">
      <c r="A111" s="409"/>
      <c r="B111" s="410" t="s">
        <v>1375</v>
      </c>
      <c r="C111" s="411" t="s">
        <v>66</v>
      </c>
      <c r="D111" s="411">
        <v>4</v>
      </c>
      <c r="E111" s="9">
        <v>0</v>
      </c>
      <c r="F111" s="412">
        <f t="shared" si="2"/>
        <v>0</v>
      </c>
    </row>
    <row r="112" spans="1:6" s="381" customFormat="1" ht="30" x14ac:dyDescent="0.25">
      <c r="A112" s="409" t="s">
        <v>1380</v>
      </c>
      <c r="B112" s="410" t="s">
        <v>1377</v>
      </c>
      <c r="C112" s="411" t="s">
        <v>66</v>
      </c>
      <c r="D112" s="411">
        <v>3</v>
      </c>
      <c r="E112" s="9">
        <v>0</v>
      </c>
      <c r="F112" s="412">
        <f t="shared" si="2"/>
        <v>0</v>
      </c>
    </row>
    <row r="113" spans="1:6" s="381" customFormat="1" ht="30" x14ac:dyDescent="0.25">
      <c r="A113" s="409" t="s">
        <v>1380</v>
      </c>
      <c r="B113" s="410" t="s">
        <v>1379</v>
      </c>
      <c r="C113" s="411" t="s">
        <v>66</v>
      </c>
      <c r="D113" s="411">
        <v>2</v>
      </c>
      <c r="E113" s="9">
        <v>0</v>
      </c>
      <c r="F113" s="412">
        <f t="shared" si="2"/>
        <v>0</v>
      </c>
    </row>
    <row r="114" spans="1:6" s="381" customFormat="1" x14ac:dyDescent="0.25">
      <c r="A114" s="409" t="s">
        <v>1382</v>
      </c>
      <c r="B114" s="410" t="s">
        <v>1555</v>
      </c>
      <c r="C114" s="411" t="s">
        <v>66</v>
      </c>
      <c r="D114" s="411">
        <v>4</v>
      </c>
      <c r="E114" s="9">
        <v>0</v>
      </c>
      <c r="F114" s="412">
        <f t="shared" si="2"/>
        <v>0</v>
      </c>
    </row>
    <row r="115" spans="1:6" s="381" customFormat="1" x14ac:dyDescent="0.25">
      <c r="A115" s="409" t="s">
        <v>1384</v>
      </c>
      <c r="B115" s="410" t="s">
        <v>1381</v>
      </c>
      <c r="C115" s="411" t="s">
        <v>66</v>
      </c>
      <c r="D115" s="411">
        <v>2</v>
      </c>
      <c r="E115" s="9">
        <v>0</v>
      </c>
      <c r="F115" s="412">
        <f t="shared" si="2"/>
        <v>0</v>
      </c>
    </row>
    <row r="116" spans="1:6" s="381" customFormat="1" x14ac:dyDescent="0.25">
      <c r="A116" s="409" t="s">
        <v>1386</v>
      </c>
      <c r="B116" s="410" t="s">
        <v>1383</v>
      </c>
      <c r="C116" s="411" t="s">
        <v>66</v>
      </c>
      <c r="D116" s="411">
        <v>3</v>
      </c>
      <c r="E116" s="9">
        <v>0</v>
      </c>
      <c r="F116" s="412">
        <f t="shared" si="2"/>
        <v>0</v>
      </c>
    </row>
    <row r="117" spans="1:6" s="381" customFormat="1" x14ac:dyDescent="0.25">
      <c r="A117" s="409" t="s">
        <v>1388</v>
      </c>
      <c r="B117" s="410" t="s">
        <v>1385</v>
      </c>
      <c r="C117" s="411" t="s">
        <v>66</v>
      </c>
      <c r="D117" s="411">
        <v>3</v>
      </c>
      <c r="E117" s="9">
        <v>0</v>
      </c>
      <c r="F117" s="412">
        <f t="shared" si="2"/>
        <v>0</v>
      </c>
    </row>
    <row r="118" spans="1:6" s="381" customFormat="1" x14ac:dyDescent="0.25">
      <c r="A118" s="409" t="s">
        <v>1388</v>
      </c>
      <c r="B118" s="410" t="s">
        <v>1556</v>
      </c>
      <c r="C118" s="411" t="s">
        <v>66</v>
      </c>
      <c r="D118" s="411">
        <v>2</v>
      </c>
      <c r="E118" s="9">
        <v>0</v>
      </c>
      <c r="F118" s="412">
        <f t="shared" si="2"/>
        <v>0</v>
      </c>
    </row>
    <row r="119" spans="1:6" s="381" customFormat="1" ht="45" x14ac:dyDescent="0.25">
      <c r="A119" s="409" t="s">
        <v>1392</v>
      </c>
      <c r="B119" s="410" t="s">
        <v>1390</v>
      </c>
      <c r="C119" s="411" t="s">
        <v>1391</v>
      </c>
      <c r="D119" s="411">
        <v>1</v>
      </c>
      <c r="E119" s="9">
        <v>0</v>
      </c>
      <c r="F119" s="412">
        <f t="shared" si="2"/>
        <v>0</v>
      </c>
    </row>
    <row r="120" spans="1:6" s="381" customFormat="1" ht="30" x14ac:dyDescent="0.25">
      <c r="A120" s="409" t="s">
        <v>1394</v>
      </c>
      <c r="B120" s="463" t="s">
        <v>1393</v>
      </c>
      <c r="C120" s="411" t="s">
        <v>66</v>
      </c>
      <c r="D120" s="411">
        <v>2</v>
      </c>
      <c r="E120" s="9">
        <v>0</v>
      </c>
      <c r="F120" s="412">
        <f t="shared" ref="F120:F142" si="3">D120*E120</f>
        <v>0</v>
      </c>
    </row>
    <row r="121" spans="1:6" s="381" customFormat="1" x14ac:dyDescent="0.25">
      <c r="A121" s="409" t="s">
        <v>1396</v>
      </c>
      <c r="B121" s="463" t="s">
        <v>1395</v>
      </c>
      <c r="C121" s="411" t="s">
        <v>66</v>
      </c>
      <c r="D121" s="411">
        <v>1</v>
      </c>
      <c r="E121" s="9">
        <v>0</v>
      </c>
      <c r="F121" s="412">
        <f t="shared" si="3"/>
        <v>0</v>
      </c>
    </row>
    <row r="122" spans="1:6" s="381" customFormat="1" ht="30" x14ac:dyDescent="0.25">
      <c r="A122" s="409" t="s">
        <v>1398</v>
      </c>
      <c r="B122" s="410" t="s">
        <v>1433</v>
      </c>
      <c r="C122" s="411" t="s">
        <v>66</v>
      </c>
      <c r="D122" s="411">
        <v>1</v>
      </c>
      <c r="E122" s="9">
        <v>0</v>
      </c>
      <c r="F122" s="412">
        <f t="shared" si="3"/>
        <v>0</v>
      </c>
    </row>
    <row r="123" spans="1:6" s="381" customFormat="1" ht="30" x14ac:dyDescent="0.25">
      <c r="A123" s="409" t="s">
        <v>1400</v>
      </c>
      <c r="B123" s="410" t="s">
        <v>1557</v>
      </c>
      <c r="C123" s="411" t="s">
        <v>66</v>
      </c>
      <c r="D123" s="411">
        <v>2</v>
      </c>
      <c r="E123" s="9">
        <v>0</v>
      </c>
      <c r="F123" s="412">
        <f t="shared" si="3"/>
        <v>0</v>
      </c>
    </row>
    <row r="124" spans="1:6" s="381" customFormat="1" ht="93" customHeight="1" x14ac:dyDescent="0.25">
      <c r="A124" s="409" t="s">
        <v>1402</v>
      </c>
      <c r="B124" s="410" t="s">
        <v>1558</v>
      </c>
      <c r="C124" s="411" t="s">
        <v>18</v>
      </c>
      <c r="D124" s="411">
        <v>1</v>
      </c>
      <c r="E124" s="9">
        <v>0</v>
      </c>
      <c r="F124" s="412">
        <f t="shared" si="3"/>
        <v>0</v>
      </c>
    </row>
    <row r="125" spans="1:6" s="381" customFormat="1" ht="61.9" customHeight="1" x14ac:dyDescent="0.25">
      <c r="A125" s="409" t="s">
        <v>1404</v>
      </c>
      <c r="B125" s="410" t="s">
        <v>1559</v>
      </c>
      <c r="C125" s="411" t="s">
        <v>18</v>
      </c>
      <c r="D125" s="411">
        <v>1</v>
      </c>
      <c r="E125" s="9">
        <v>0</v>
      </c>
      <c r="F125" s="412">
        <f t="shared" si="3"/>
        <v>0</v>
      </c>
    </row>
    <row r="126" spans="1:6" s="381" customFormat="1" ht="45" customHeight="1" x14ac:dyDescent="0.25">
      <c r="A126" s="409" t="s">
        <v>1406</v>
      </c>
      <c r="B126" s="410" t="s">
        <v>1560</v>
      </c>
      <c r="C126" s="411"/>
      <c r="D126" s="411"/>
      <c r="E126" s="9">
        <v>0</v>
      </c>
      <c r="F126" s="412">
        <f t="shared" si="3"/>
        <v>0</v>
      </c>
    </row>
    <row r="127" spans="1:6" s="381" customFormat="1" x14ac:dyDescent="0.25">
      <c r="A127" s="409" t="s">
        <v>1408</v>
      </c>
      <c r="B127" s="410" t="s">
        <v>1401</v>
      </c>
      <c r="C127" s="411"/>
      <c r="D127" s="411"/>
      <c r="E127" s="9">
        <v>0</v>
      </c>
      <c r="F127" s="412">
        <f t="shared" si="3"/>
        <v>0</v>
      </c>
    </row>
    <row r="128" spans="1:6" s="381" customFormat="1" x14ac:dyDescent="0.25">
      <c r="A128" s="409" t="s">
        <v>1410</v>
      </c>
      <c r="B128" s="410" t="s">
        <v>1403</v>
      </c>
      <c r="C128" s="411" t="s">
        <v>66</v>
      </c>
      <c r="D128" s="411">
        <v>1</v>
      </c>
      <c r="E128" s="9">
        <v>0</v>
      </c>
      <c r="F128" s="412">
        <f t="shared" si="3"/>
        <v>0</v>
      </c>
    </row>
    <row r="129" spans="1:6" s="381" customFormat="1" x14ac:dyDescent="0.25">
      <c r="A129" s="409" t="s">
        <v>1412</v>
      </c>
      <c r="B129" s="410" t="s">
        <v>1561</v>
      </c>
      <c r="C129" s="411" t="s">
        <v>66</v>
      </c>
      <c r="D129" s="411">
        <v>1</v>
      </c>
      <c r="E129" s="9">
        <v>0</v>
      </c>
      <c r="F129" s="412">
        <f t="shared" si="3"/>
        <v>0</v>
      </c>
    </row>
    <row r="130" spans="1:6" s="381" customFormat="1" ht="45" x14ac:dyDescent="0.25">
      <c r="A130" s="409" t="s">
        <v>1412</v>
      </c>
      <c r="B130" s="410" t="s">
        <v>1407</v>
      </c>
      <c r="C130" s="411" t="s">
        <v>66</v>
      </c>
      <c r="D130" s="411">
        <v>1</v>
      </c>
      <c r="E130" s="9">
        <v>0</v>
      </c>
      <c r="F130" s="412">
        <f t="shared" si="3"/>
        <v>0</v>
      </c>
    </row>
    <row r="131" spans="1:6" s="381" customFormat="1" x14ac:dyDescent="0.25">
      <c r="A131" s="409" t="s">
        <v>1414</v>
      </c>
      <c r="B131" s="410" t="s">
        <v>1503</v>
      </c>
      <c r="C131" s="411" t="s">
        <v>66</v>
      </c>
      <c r="D131" s="411">
        <v>10</v>
      </c>
      <c r="E131" s="9">
        <v>0</v>
      </c>
      <c r="F131" s="412">
        <f t="shared" si="3"/>
        <v>0</v>
      </c>
    </row>
    <row r="132" spans="1:6" s="381" customFormat="1" x14ac:dyDescent="0.25">
      <c r="A132" s="409" t="s">
        <v>1416</v>
      </c>
      <c r="B132" s="410" t="s">
        <v>1411</v>
      </c>
      <c r="C132" s="411" t="s">
        <v>66</v>
      </c>
      <c r="D132" s="411">
        <v>1</v>
      </c>
      <c r="E132" s="9">
        <v>0</v>
      </c>
      <c r="F132" s="412">
        <f t="shared" si="3"/>
        <v>0</v>
      </c>
    </row>
    <row r="133" spans="1:6" s="381" customFormat="1" x14ac:dyDescent="0.25">
      <c r="A133" s="409" t="s">
        <v>1418</v>
      </c>
      <c r="B133" s="410" t="s">
        <v>1504</v>
      </c>
      <c r="C133" s="411" t="s">
        <v>18</v>
      </c>
      <c r="D133" s="411">
        <v>1</v>
      </c>
      <c r="E133" s="9">
        <v>0</v>
      </c>
      <c r="F133" s="412">
        <f t="shared" si="3"/>
        <v>0</v>
      </c>
    </row>
    <row r="134" spans="1:6" s="381" customFormat="1" x14ac:dyDescent="0.25">
      <c r="A134" s="409" t="s">
        <v>1420</v>
      </c>
      <c r="B134" s="410" t="s">
        <v>1562</v>
      </c>
      <c r="C134" s="411" t="s">
        <v>66</v>
      </c>
      <c r="D134" s="411">
        <v>2</v>
      </c>
      <c r="E134" s="9">
        <v>0</v>
      </c>
      <c r="F134" s="412">
        <f t="shared" si="3"/>
        <v>0</v>
      </c>
    </row>
    <row r="135" spans="1:6" s="381" customFormat="1" x14ac:dyDescent="0.25">
      <c r="A135" s="409" t="s">
        <v>1422</v>
      </c>
      <c r="B135" s="410" t="s">
        <v>1563</v>
      </c>
      <c r="C135" s="411" t="s">
        <v>66</v>
      </c>
      <c r="D135" s="411">
        <v>1</v>
      </c>
      <c r="E135" s="9">
        <v>0</v>
      </c>
      <c r="F135" s="412">
        <f t="shared" si="3"/>
        <v>0</v>
      </c>
    </row>
    <row r="136" spans="1:6" s="381" customFormat="1" x14ac:dyDescent="0.25">
      <c r="A136" s="409" t="s">
        <v>1424</v>
      </c>
      <c r="B136" s="410" t="s">
        <v>1419</v>
      </c>
      <c r="C136" s="411" t="s">
        <v>66</v>
      </c>
      <c r="D136" s="411">
        <v>1</v>
      </c>
      <c r="E136" s="9">
        <v>0</v>
      </c>
      <c r="F136" s="412">
        <f t="shared" si="3"/>
        <v>0</v>
      </c>
    </row>
    <row r="137" spans="1:6" s="381" customFormat="1" x14ac:dyDescent="0.25">
      <c r="A137" s="409" t="s">
        <v>1426</v>
      </c>
      <c r="B137" s="410" t="s">
        <v>1421</v>
      </c>
      <c r="C137" s="411" t="s">
        <v>18</v>
      </c>
      <c r="D137" s="411">
        <v>1</v>
      </c>
      <c r="E137" s="9">
        <v>0</v>
      </c>
      <c r="F137" s="412">
        <f t="shared" si="3"/>
        <v>0</v>
      </c>
    </row>
    <row r="138" spans="1:6" s="381" customFormat="1" ht="30" x14ac:dyDescent="0.25">
      <c r="A138" s="409" t="s">
        <v>1428</v>
      </c>
      <c r="B138" s="410" t="s">
        <v>1423</v>
      </c>
      <c r="C138" s="411" t="s">
        <v>66</v>
      </c>
      <c r="D138" s="411">
        <v>1</v>
      </c>
      <c r="E138" s="9">
        <v>0</v>
      </c>
      <c r="F138" s="412">
        <f t="shared" si="3"/>
        <v>0</v>
      </c>
    </row>
    <row r="139" spans="1:6" s="381" customFormat="1" ht="60" x14ac:dyDescent="0.25">
      <c r="A139" s="409" t="s">
        <v>1430</v>
      </c>
      <c r="B139" s="410" t="s">
        <v>1564</v>
      </c>
      <c r="C139" s="411" t="s">
        <v>66</v>
      </c>
      <c r="D139" s="411">
        <v>1</v>
      </c>
      <c r="E139" s="9">
        <v>0</v>
      </c>
      <c r="F139" s="412">
        <f t="shared" si="3"/>
        <v>0</v>
      </c>
    </row>
    <row r="140" spans="1:6" s="381" customFormat="1" ht="88.9" customHeight="1" x14ac:dyDescent="0.25">
      <c r="A140" s="409" t="s">
        <v>1432</v>
      </c>
      <c r="B140" s="410" t="s">
        <v>1435</v>
      </c>
      <c r="C140" s="411" t="s">
        <v>18</v>
      </c>
      <c r="D140" s="411">
        <v>1</v>
      </c>
      <c r="E140" s="9">
        <v>0</v>
      </c>
      <c r="F140" s="412">
        <f t="shared" si="3"/>
        <v>0</v>
      </c>
    </row>
    <row r="141" spans="1:6" s="381" customFormat="1" ht="73.900000000000006" customHeight="1" x14ac:dyDescent="0.25">
      <c r="A141" s="409" t="s">
        <v>1434</v>
      </c>
      <c r="B141" s="410" t="s">
        <v>1565</v>
      </c>
      <c r="C141" s="411" t="s">
        <v>18</v>
      </c>
      <c r="D141" s="411">
        <v>1</v>
      </c>
      <c r="E141" s="9">
        <v>0</v>
      </c>
      <c r="F141" s="412">
        <f t="shared" si="3"/>
        <v>0</v>
      </c>
    </row>
    <row r="142" spans="1:6" s="381" customFormat="1" ht="105.75" thickBot="1" x14ac:dyDescent="0.3">
      <c r="A142" s="409" t="s">
        <v>1436</v>
      </c>
      <c r="B142" s="410" t="s">
        <v>1437</v>
      </c>
      <c r="C142" s="411" t="s">
        <v>18</v>
      </c>
      <c r="D142" s="411">
        <v>1</v>
      </c>
      <c r="E142" s="9">
        <v>0</v>
      </c>
      <c r="F142" s="412">
        <f t="shared" si="3"/>
        <v>0</v>
      </c>
    </row>
    <row r="143" spans="1:6" s="381" customFormat="1" ht="15.75" thickBot="1" x14ac:dyDescent="0.3">
      <c r="A143" s="414"/>
      <c r="B143" s="415"/>
      <c r="C143" s="377"/>
      <c r="E143" s="607" t="s">
        <v>1566</v>
      </c>
      <c r="F143" s="460">
        <f>SUM(F88:F142)</f>
        <v>0</v>
      </c>
    </row>
    <row r="144" spans="1:6" s="381" customFormat="1" ht="15.75" thickBot="1" x14ac:dyDescent="0.3">
      <c r="A144" s="418"/>
      <c r="B144" s="596"/>
      <c r="C144" s="419"/>
      <c r="D144" s="419"/>
      <c r="E144" s="609"/>
      <c r="F144" s="596"/>
    </row>
    <row r="145" spans="1:6" s="381" customFormat="1" ht="15.75" thickBot="1" x14ac:dyDescent="0.3">
      <c r="A145" s="395" t="s">
        <v>1221</v>
      </c>
      <c r="B145" s="396" t="s">
        <v>1567</v>
      </c>
      <c r="C145" s="397"/>
      <c r="D145" s="424"/>
      <c r="E145" s="605"/>
      <c r="F145" s="457"/>
    </row>
    <row r="146" spans="1:6" x14ac:dyDescent="0.25">
      <c r="A146" s="66" t="s">
        <v>3</v>
      </c>
      <c r="B146" s="66" t="s">
        <v>4</v>
      </c>
      <c r="C146" s="66" t="s">
        <v>12</v>
      </c>
      <c r="D146" s="67" t="s">
        <v>13</v>
      </c>
      <c r="E146" s="612" t="s">
        <v>14</v>
      </c>
      <c r="F146" s="66" t="s">
        <v>5</v>
      </c>
    </row>
    <row r="147" spans="1:6" s="381" customFormat="1" ht="120" x14ac:dyDescent="0.25">
      <c r="A147" s="409" t="s">
        <v>1446</v>
      </c>
      <c r="B147" s="410" t="s">
        <v>1447</v>
      </c>
      <c r="C147" s="411" t="s">
        <v>18</v>
      </c>
      <c r="D147" s="411">
        <v>1</v>
      </c>
      <c r="E147" s="9">
        <v>0</v>
      </c>
      <c r="F147" s="412">
        <f>D147*E147</f>
        <v>0</v>
      </c>
    </row>
    <row r="148" spans="1:6" s="381" customFormat="1" ht="109.5" customHeight="1" x14ac:dyDescent="0.25">
      <c r="A148" s="409" t="s">
        <v>1448</v>
      </c>
      <c r="B148" s="410" t="s">
        <v>1449</v>
      </c>
      <c r="C148" s="411" t="s">
        <v>18</v>
      </c>
      <c r="D148" s="411">
        <v>1</v>
      </c>
      <c r="E148" s="9">
        <v>0</v>
      </c>
      <c r="F148" s="412">
        <f>D148*E148</f>
        <v>0</v>
      </c>
    </row>
    <row r="149" spans="1:6" s="381" customFormat="1" ht="73.900000000000006" customHeight="1" x14ac:dyDescent="0.25">
      <c r="A149" s="409" t="s">
        <v>1450</v>
      </c>
      <c r="B149" s="410" t="s">
        <v>1451</v>
      </c>
      <c r="C149" s="411" t="s">
        <v>18</v>
      </c>
      <c r="D149" s="411">
        <v>1</v>
      </c>
      <c r="E149" s="9">
        <v>0</v>
      </c>
      <c r="F149" s="412">
        <f>D149*E149</f>
        <v>0</v>
      </c>
    </row>
    <row r="150" spans="1:6" s="381" customFormat="1" x14ac:dyDescent="0.25">
      <c r="A150" s="409" t="s">
        <v>1452</v>
      </c>
      <c r="B150" s="410" t="s">
        <v>1453</v>
      </c>
      <c r="C150" s="411" t="s">
        <v>18</v>
      </c>
      <c r="D150" s="411">
        <v>1</v>
      </c>
      <c r="E150" s="9">
        <v>0</v>
      </c>
      <c r="F150" s="412">
        <f>D150*E150</f>
        <v>0</v>
      </c>
    </row>
    <row r="151" spans="1:6" s="381" customFormat="1" ht="15.75" thickBot="1" x14ac:dyDescent="0.3">
      <c r="A151" s="409" t="s">
        <v>1454</v>
      </c>
      <c r="B151" s="410" t="s">
        <v>1455</v>
      </c>
      <c r="C151" s="411" t="s">
        <v>77</v>
      </c>
      <c r="D151" s="411">
        <v>32</v>
      </c>
      <c r="E151" s="9">
        <v>0</v>
      </c>
      <c r="F151" s="412">
        <f>D151*E151</f>
        <v>0</v>
      </c>
    </row>
    <row r="152" spans="1:6" s="381" customFormat="1" ht="15.75" thickBot="1" x14ac:dyDescent="0.3">
      <c r="A152" s="414"/>
      <c r="B152" s="415"/>
      <c r="C152" s="377"/>
      <c r="E152" s="416" t="s">
        <v>1568</v>
      </c>
      <c r="F152" s="460">
        <f>SUM(F147:F151)</f>
        <v>0</v>
      </c>
    </row>
    <row r="153" spans="1:6" s="381" customFormat="1" x14ac:dyDescent="0.25">
      <c r="A153" s="418"/>
      <c r="B153" s="596"/>
      <c r="C153" s="419"/>
      <c r="D153" s="419"/>
      <c r="E153" s="596"/>
      <c r="F153" s="596"/>
    </row>
    <row r="154" spans="1:6" s="381" customFormat="1" x14ac:dyDescent="0.25">
      <c r="A154" s="418"/>
      <c r="B154" s="596"/>
      <c r="C154" s="419"/>
      <c r="D154" s="419"/>
      <c r="E154" s="596"/>
      <c r="F154" s="596"/>
    </row>
    <row r="155" spans="1:6" s="381" customFormat="1" x14ac:dyDescent="0.25">
      <c r="A155" s="418"/>
      <c r="B155" s="596"/>
      <c r="C155" s="419"/>
      <c r="D155" s="419"/>
      <c r="E155" s="596"/>
      <c r="F155" s="596"/>
    </row>
    <row r="156" spans="1:6" s="381" customFormat="1" x14ac:dyDescent="0.25">
      <c r="A156" s="418"/>
      <c r="B156" s="596"/>
      <c r="C156" s="419"/>
      <c r="D156" s="419"/>
      <c r="E156" s="596"/>
      <c r="F156" s="596"/>
    </row>
    <row r="157" spans="1:6" s="381" customFormat="1" x14ac:dyDescent="0.25">
      <c r="A157" s="418"/>
      <c r="B157" s="596"/>
      <c r="C157" s="419"/>
      <c r="D157" s="419"/>
      <c r="E157" s="596"/>
      <c r="F157" s="596"/>
    </row>
    <row r="158" spans="1:6" s="381" customFormat="1" x14ac:dyDescent="0.25">
      <c r="A158" s="418"/>
      <c r="B158" s="596"/>
      <c r="C158" s="419"/>
      <c r="D158" s="419"/>
      <c r="E158" s="596"/>
      <c r="F158" s="596"/>
    </row>
    <row r="159" spans="1:6" s="381" customFormat="1" x14ac:dyDescent="0.25">
      <c r="A159" s="418"/>
      <c r="B159" s="596"/>
      <c r="C159" s="419"/>
      <c r="D159" s="419"/>
      <c r="E159" s="596"/>
      <c r="F159" s="596"/>
    </row>
    <row r="160" spans="1:6" s="381" customFormat="1" x14ac:dyDescent="0.25">
      <c r="A160" s="418"/>
      <c r="B160" s="596"/>
      <c r="C160" s="419"/>
      <c r="D160" s="419"/>
      <c r="E160" s="596"/>
      <c r="F160" s="596"/>
    </row>
    <row r="161" spans="1:6" s="381" customFormat="1" x14ac:dyDescent="0.25">
      <c r="A161" s="418"/>
      <c r="B161" s="596"/>
      <c r="C161" s="419"/>
      <c r="D161" s="419"/>
      <c r="E161" s="596"/>
      <c r="F161" s="596"/>
    </row>
    <row r="162" spans="1:6" s="381" customFormat="1" x14ac:dyDescent="0.25">
      <c r="A162" s="418"/>
      <c r="B162" s="596"/>
      <c r="C162" s="419"/>
      <c r="D162" s="419"/>
      <c r="E162" s="596"/>
      <c r="F162" s="596"/>
    </row>
    <row r="163" spans="1:6" s="381" customFormat="1" x14ac:dyDescent="0.25">
      <c r="A163" s="418"/>
      <c r="B163" s="596"/>
      <c r="C163" s="419"/>
      <c r="D163" s="419"/>
      <c r="E163" s="596"/>
      <c r="F163" s="596"/>
    </row>
    <row r="164" spans="1:6" s="381" customFormat="1" x14ac:dyDescent="0.25">
      <c r="A164" s="418"/>
      <c r="B164" s="596"/>
      <c r="C164" s="419"/>
      <c r="D164" s="419"/>
      <c r="E164" s="596"/>
      <c r="F164" s="596"/>
    </row>
    <row r="165" spans="1:6" s="381" customFormat="1" x14ac:dyDescent="0.25">
      <c r="A165" s="418"/>
      <c r="B165" s="596"/>
      <c r="C165" s="419"/>
      <c r="D165" s="419"/>
      <c r="E165" s="596"/>
      <c r="F165" s="596"/>
    </row>
    <row r="166" spans="1:6" s="381" customFormat="1" x14ac:dyDescent="0.25">
      <c r="A166" s="418"/>
      <c r="B166" s="596"/>
      <c r="C166" s="419"/>
      <c r="D166" s="419"/>
      <c r="E166" s="596"/>
      <c r="F166" s="596"/>
    </row>
    <row r="167" spans="1:6" s="381" customFormat="1" x14ac:dyDescent="0.25">
      <c r="A167" s="418"/>
      <c r="B167" s="596"/>
      <c r="C167" s="419"/>
      <c r="D167" s="419"/>
      <c r="E167" s="596"/>
      <c r="F167" s="596"/>
    </row>
    <row r="168" spans="1:6" s="381" customFormat="1" x14ac:dyDescent="0.25">
      <c r="A168" s="418"/>
      <c r="B168" s="596"/>
      <c r="C168" s="419"/>
      <c r="D168" s="419"/>
      <c r="E168" s="596"/>
      <c r="F168" s="596"/>
    </row>
    <row r="169" spans="1:6" s="381" customFormat="1" x14ac:dyDescent="0.25">
      <c r="A169" s="418"/>
      <c r="B169" s="596"/>
      <c r="C169" s="419"/>
      <c r="D169" s="419"/>
      <c r="E169" s="596"/>
      <c r="F169" s="596"/>
    </row>
    <row r="170" spans="1:6" s="381" customFormat="1" x14ac:dyDescent="0.25">
      <c r="A170" s="418"/>
      <c r="B170" s="596"/>
      <c r="C170" s="419"/>
      <c r="D170" s="419"/>
      <c r="E170" s="596"/>
      <c r="F170" s="596"/>
    </row>
    <row r="171" spans="1:6" s="381" customFormat="1" x14ac:dyDescent="0.25">
      <c r="A171" s="418"/>
      <c r="B171" s="596"/>
      <c r="C171" s="419"/>
      <c r="D171" s="419"/>
      <c r="E171" s="596"/>
      <c r="F171" s="596"/>
    </row>
    <row r="172" spans="1:6" s="381" customFormat="1" x14ac:dyDescent="0.25">
      <c r="A172" s="418"/>
      <c r="B172" s="596"/>
      <c r="C172" s="419"/>
      <c r="D172" s="419"/>
      <c r="E172" s="596"/>
      <c r="F172" s="596"/>
    </row>
    <row r="173" spans="1:6" s="381" customFormat="1" x14ac:dyDescent="0.25">
      <c r="A173" s="418"/>
      <c r="B173" s="596"/>
      <c r="C173" s="419"/>
      <c r="D173" s="419"/>
      <c r="E173" s="596"/>
      <c r="F173" s="596"/>
    </row>
    <row r="174" spans="1:6" s="381" customFormat="1" x14ac:dyDescent="0.25">
      <c r="A174" s="418"/>
      <c r="B174" s="596"/>
      <c r="C174" s="419"/>
      <c r="D174" s="419"/>
      <c r="E174" s="596"/>
      <c r="F174" s="596"/>
    </row>
    <row r="175" spans="1:6" s="381" customFormat="1" x14ac:dyDescent="0.25">
      <c r="A175" s="418"/>
      <c r="B175" s="596"/>
      <c r="C175" s="419"/>
      <c r="D175" s="419"/>
      <c r="E175" s="596"/>
      <c r="F175" s="596"/>
    </row>
    <row r="176" spans="1:6" s="381" customFormat="1" x14ac:dyDescent="0.25">
      <c r="A176" s="418"/>
      <c r="B176" s="596"/>
      <c r="C176" s="419"/>
      <c r="D176" s="419"/>
      <c r="E176" s="596"/>
      <c r="F176" s="596"/>
    </row>
    <row r="177" spans="1:6" s="381" customFormat="1" x14ac:dyDescent="0.25">
      <c r="A177" s="418"/>
      <c r="B177" s="596"/>
      <c r="C177" s="419"/>
      <c r="D177" s="419"/>
      <c r="E177" s="596"/>
      <c r="F177" s="596"/>
    </row>
    <row r="178" spans="1:6" s="381" customFormat="1" x14ac:dyDescent="0.25">
      <c r="A178" s="418"/>
      <c r="B178" s="596"/>
      <c r="C178" s="419"/>
      <c r="D178" s="419"/>
      <c r="E178" s="596"/>
      <c r="F178" s="596"/>
    </row>
    <row r="179" spans="1:6" s="381" customFormat="1" x14ac:dyDescent="0.25">
      <c r="A179" s="418"/>
      <c r="B179" s="596"/>
      <c r="C179" s="419"/>
      <c r="D179" s="419"/>
      <c r="E179" s="596"/>
      <c r="F179" s="596"/>
    </row>
    <row r="180" spans="1:6" s="381" customFormat="1" x14ac:dyDescent="0.25">
      <c r="A180" s="418"/>
      <c r="B180" s="596"/>
      <c r="C180" s="419"/>
      <c r="D180" s="419"/>
      <c r="E180" s="596"/>
      <c r="F180" s="596"/>
    </row>
    <row r="181" spans="1:6" s="381" customFormat="1" x14ac:dyDescent="0.25">
      <c r="A181" s="418"/>
      <c r="B181" s="596"/>
      <c r="C181" s="419"/>
      <c r="D181" s="419"/>
      <c r="E181" s="596"/>
      <c r="F181" s="596"/>
    </row>
    <row r="182" spans="1:6" s="381" customFormat="1" x14ac:dyDescent="0.25">
      <c r="A182" s="418"/>
      <c r="B182" s="596"/>
      <c r="C182" s="419"/>
      <c r="D182" s="419"/>
      <c r="E182" s="596"/>
      <c r="F182" s="596"/>
    </row>
    <row r="183" spans="1:6" s="381" customFormat="1" x14ac:dyDescent="0.25">
      <c r="A183" s="418"/>
      <c r="B183" s="596"/>
      <c r="C183" s="419"/>
      <c r="D183" s="419"/>
      <c r="E183" s="596"/>
      <c r="F183" s="596"/>
    </row>
    <row r="184" spans="1:6" s="381" customFormat="1" x14ac:dyDescent="0.25">
      <c r="A184" s="418"/>
      <c r="B184" s="596"/>
      <c r="C184" s="419"/>
      <c r="D184" s="419"/>
      <c r="E184" s="596"/>
      <c r="F184" s="596"/>
    </row>
    <row r="185" spans="1:6" s="381" customFormat="1" x14ac:dyDescent="0.25">
      <c r="A185" s="418"/>
      <c r="B185" s="596"/>
      <c r="C185" s="419"/>
      <c r="D185" s="419"/>
      <c r="E185" s="596"/>
      <c r="F185" s="596"/>
    </row>
    <row r="186" spans="1:6" s="381" customFormat="1" x14ac:dyDescent="0.25">
      <c r="A186" s="418"/>
      <c r="B186" s="596"/>
      <c r="C186" s="419"/>
      <c r="D186" s="419"/>
      <c r="E186" s="596"/>
      <c r="F186" s="596"/>
    </row>
    <row r="187" spans="1:6" s="381" customFormat="1" x14ac:dyDescent="0.25">
      <c r="A187" s="418"/>
      <c r="B187" s="596"/>
      <c r="C187" s="419"/>
      <c r="D187" s="419"/>
      <c r="E187" s="596"/>
      <c r="F187" s="596"/>
    </row>
    <row r="188" spans="1:6" s="381" customFormat="1" x14ac:dyDescent="0.25">
      <c r="A188" s="418"/>
      <c r="B188" s="596"/>
      <c r="C188" s="419"/>
      <c r="D188" s="419"/>
      <c r="E188" s="596"/>
      <c r="F188" s="596"/>
    </row>
    <row r="189" spans="1:6" s="381" customFormat="1" x14ac:dyDescent="0.25">
      <c r="A189" s="418"/>
      <c r="B189" s="596"/>
      <c r="C189" s="419"/>
      <c r="D189" s="419"/>
      <c r="E189" s="596"/>
      <c r="F189" s="596"/>
    </row>
    <row r="190" spans="1:6" s="381" customFormat="1" x14ac:dyDescent="0.25">
      <c r="A190" s="418"/>
      <c r="B190" s="596"/>
      <c r="C190" s="419"/>
      <c r="D190" s="419"/>
      <c r="E190" s="596"/>
      <c r="F190" s="596"/>
    </row>
    <row r="191" spans="1:6" s="381" customFormat="1" x14ac:dyDescent="0.25">
      <c r="A191" s="418"/>
      <c r="B191" s="596"/>
      <c r="C191" s="419"/>
      <c r="D191" s="419"/>
      <c r="E191" s="596"/>
      <c r="F191" s="596"/>
    </row>
    <row r="192" spans="1:6" s="381" customFormat="1" x14ac:dyDescent="0.25">
      <c r="A192" s="418"/>
      <c r="B192" s="596"/>
      <c r="C192" s="419"/>
      <c r="D192" s="419"/>
      <c r="E192" s="596"/>
      <c r="F192" s="596"/>
    </row>
    <row r="193" spans="1:6" s="381" customFormat="1" x14ac:dyDescent="0.25">
      <c r="A193" s="418"/>
      <c r="B193" s="596"/>
      <c r="C193" s="419"/>
      <c r="D193" s="419"/>
      <c r="E193" s="596"/>
      <c r="F193" s="596"/>
    </row>
    <row r="194" spans="1:6" s="381" customFormat="1" x14ac:dyDescent="0.25">
      <c r="A194" s="418"/>
      <c r="B194" s="596"/>
      <c r="C194" s="419"/>
      <c r="D194" s="419"/>
      <c r="E194" s="596"/>
      <c r="F194" s="596"/>
    </row>
    <row r="195" spans="1:6" s="381" customFormat="1" x14ac:dyDescent="0.25">
      <c r="A195" s="418"/>
      <c r="B195" s="596"/>
      <c r="C195" s="419"/>
      <c r="D195" s="419"/>
      <c r="E195" s="596"/>
      <c r="F195" s="596"/>
    </row>
    <row r="196" spans="1:6" s="381" customFormat="1" x14ac:dyDescent="0.25">
      <c r="A196" s="418"/>
      <c r="B196" s="596"/>
      <c r="C196" s="419"/>
      <c r="D196" s="419"/>
      <c r="E196" s="596"/>
      <c r="F196" s="596"/>
    </row>
    <row r="197" spans="1:6" s="381" customFormat="1" x14ac:dyDescent="0.25">
      <c r="A197" s="418"/>
      <c r="B197" s="596"/>
      <c r="C197" s="419"/>
      <c r="D197" s="419"/>
      <c r="E197" s="596"/>
      <c r="F197" s="596"/>
    </row>
    <row r="198" spans="1:6" s="381" customFormat="1" x14ac:dyDescent="0.25">
      <c r="A198" s="418"/>
      <c r="B198" s="596"/>
      <c r="C198" s="419"/>
      <c r="D198" s="419"/>
      <c r="E198" s="596"/>
      <c r="F198" s="596"/>
    </row>
    <row r="199" spans="1:6" s="381" customFormat="1" x14ac:dyDescent="0.25">
      <c r="A199" s="418"/>
      <c r="B199" s="596"/>
      <c r="C199" s="419"/>
      <c r="D199" s="419"/>
      <c r="E199" s="596"/>
      <c r="F199" s="596"/>
    </row>
    <row r="200" spans="1:6" s="381" customFormat="1" x14ac:dyDescent="0.25">
      <c r="A200" s="418"/>
      <c r="B200" s="596"/>
      <c r="C200" s="419"/>
      <c r="D200" s="419"/>
      <c r="E200" s="596"/>
      <c r="F200" s="596"/>
    </row>
    <row r="201" spans="1:6" s="381" customFormat="1" x14ac:dyDescent="0.25">
      <c r="A201" s="418"/>
      <c r="B201" s="596"/>
      <c r="C201" s="419"/>
      <c r="D201" s="419"/>
      <c r="E201" s="596"/>
      <c r="F201" s="596"/>
    </row>
    <row r="202" spans="1:6" s="381" customFormat="1" x14ac:dyDescent="0.25">
      <c r="A202" s="418"/>
      <c r="B202" s="596"/>
      <c r="C202" s="419"/>
      <c r="D202" s="419"/>
      <c r="E202" s="596"/>
      <c r="F202" s="596"/>
    </row>
    <row r="203" spans="1:6" s="381" customFormat="1" x14ac:dyDescent="0.25">
      <c r="A203" s="418"/>
      <c r="B203" s="596"/>
      <c r="C203" s="419"/>
      <c r="D203" s="419"/>
      <c r="E203" s="596"/>
      <c r="F203" s="596"/>
    </row>
    <row r="204" spans="1:6" s="381" customFormat="1" x14ac:dyDescent="0.25">
      <c r="A204" s="418"/>
      <c r="B204" s="596"/>
      <c r="C204" s="419"/>
      <c r="D204" s="419"/>
      <c r="E204" s="596"/>
      <c r="F204" s="596"/>
    </row>
    <row r="205" spans="1:6" s="381" customFormat="1" x14ac:dyDescent="0.25">
      <c r="A205" s="418"/>
      <c r="B205" s="596"/>
      <c r="C205" s="419"/>
      <c r="D205" s="419"/>
      <c r="E205" s="596"/>
      <c r="F205" s="596"/>
    </row>
    <row r="206" spans="1:6" s="381" customFormat="1" x14ac:dyDescent="0.25">
      <c r="A206" s="418"/>
      <c r="B206" s="596"/>
      <c r="C206" s="419"/>
      <c r="D206" s="419"/>
      <c r="E206" s="596"/>
      <c r="F206" s="596"/>
    </row>
    <row r="207" spans="1:6" s="381" customFormat="1" x14ac:dyDescent="0.25">
      <c r="A207" s="418"/>
      <c r="B207" s="596"/>
      <c r="C207" s="419"/>
      <c r="D207" s="419"/>
      <c r="E207" s="596"/>
      <c r="F207" s="596"/>
    </row>
    <row r="208" spans="1:6" s="381" customFormat="1" x14ac:dyDescent="0.25">
      <c r="A208" s="418"/>
      <c r="B208" s="596"/>
      <c r="C208" s="419"/>
      <c r="D208" s="419"/>
      <c r="E208" s="596"/>
      <c r="F208" s="596"/>
    </row>
    <row r="209" spans="1:6" s="381" customFormat="1" x14ac:dyDescent="0.25">
      <c r="A209" s="418"/>
      <c r="B209" s="596"/>
      <c r="C209" s="419"/>
      <c r="D209" s="419"/>
      <c r="E209" s="596"/>
      <c r="F209" s="596"/>
    </row>
    <row r="210" spans="1:6" s="381" customFormat="1" x14ac:dyDescent="0.25">
      <c r="A210" s="418"/>
      <c r="B210" s="596"/>
      <c r="C210" s="419"/>
      <c r="D210" s="419"/>
      <c r="E210" s="596"/>
      <c r="F210" s="596"/>
    </row>
    <row r="211" spans="1:6" s="381" customFormat="1" x14ac:dyDescent="0.25">
      <c r="A211" s="418"/>
      <c r="B211" s="596"/>
      <c r="C211" s="419"/>
      <c r="D211" s="419"/>
      <c r="E211" s="596"/>
      <c r="F211" s="596"/>
    </row>
    <row r="212" spans="1:6" s="381" customFormat="1" x14ac:dyDescent="0.25">
      <c r="A212" s="418"/>
      <c r="B212" s="596"/>
      <c r="C212" s="419"/>
      <c r="D212" s="419"/>
      <c r="E212" s="596"/>
      <c r="F212" s="596"/>
    </row>
    <row r="213" spans="1:6" s="381" customFormat="1" x14ac:dyDescent="0.25">
      <c r="A213" s="418"/>
      <c r="B213" s="596"/>
      <c r="C213" s="419"/>
      <c r="D213" s="419"/>
      <c r="E213" s="596"/>
      <c r="F213" s="596"/>
    </row>
    <row r="214" spans="1:6" s="381" customFormat="1" x14ac:dyDescent="0.25">
      <c r="A214" s="418"/>
      <c r="B214" s="596"/>
      <c r="C214" s="419"/>
      <c r="D214" s="419"/>
      <c r="E214" s="596"/>
      <c r="F214" s="596"/>
    </row>
    <row r="215" spans="1:6" s="381" customFormat="1" x14ac:dyDescent="0.25">
      <c r="A215" s="418"/>
      <c r="B215" s="596"/>
      <c r="C215" s="419"/>
      <c r="D215" s="419"/>
      <c r="E215" s="596"/>
      <c r="F215" s="596"/>
    </row>
    <row r="216" spans="1:6" s="381" customFormat="1" x14ac:dyDescent="0.25">
      <c r="A216" s="418"/>
      <c r="B216" s="596"/>
      <c r="C216" s="419"/>
      <c r="D216" s="419"/>
      <c r="E216" s="596"/>
      <c r="F216" s="596"/>
    </row>
    <row r="217" spans="1:6" s="381" customFormat="1" x14ac:dyDescent="0.25">
      <c r="A217" s="418"/>
      <c r="B217" s="596"/>
      <c r="C217" s="419"/>
      <c r="D217" s="419"/>
      <c r="E217" s="596"/>
      <c r="F217" s="596"/>
    </row>
    <row r="218" spans="1:6" s="381" customFormat="1" x14ac:dyDescent="0.25">
      <c r="A218" s="418"/>
      <c r="B218" s="596"/>
      <c r="C218" s="419"/>
      <c r="D218" s="419"/>
      <c r="E218" s="596"/>
      <c r="F218" s="596"/>
    </row>
    <row r="219" spans="1:6" s="381" customFormat="1" x14ac:dyDescent="0.25">
      <c r="A219" s="418"/>
      <c r="B219" s="596"/>
      <c r="C219" s="419"/>
      <c r="D219" s="419"/>
      <c r="E219" s="596"/>
      <c r="F219" s="596"/>
    </row>
    <row r="220" spans="1:6" s="381" customFormat="1" x14ac:dyDescent="0.25">
      <c r="A220" s="418"/>
      <c r="B220" s="596"/>
      <c r="C220" s="419"/>
      <c r="D220" s="419"/>
      <c r="E220" s="596"/>
      <c r="F220" s="596"/>
    </row>
    <row r="221" spans="1:6" s="381" customFormat="1" x14ac:dyDescent="0.25">
      <c r="A221" s="418"/>
      <c r="B221" s="596"/>
      <c r="C221" s="419"/>
      <c r="D221" s="419"/>
      <c r="E221" s="596"/>
      <c r="F221" s="596"/>
    </row>
    <row r="222" spans="1:6" s="381" customFormat="1" x14ac:dyDescent="0.25">
      <c r="A222" s="418"/>
      <c r="B222" s="596"/>
      <c r="C222" s="419"/>
      <c r="D222" s="419"/>
      <c r="E222" s="596"/>
      <c r="F222" s="596"/>
    </row>
    <row r="223" spans="1:6" s="381" customFormat="1" x14ac:dyDescent="0.25">
      <c r="A223" s="418"/>
      <c r="B223" s="596"/>
      <c r="C223" s="419"/>
      <c r="D223" s="419"/>
      <c r="E223" s="596"/>
      <c r="F223" s="596"/>
    </row>
    <row r="224" spans="1:6" s="381" customFormat="1" x14ac:dyDescent="0.25">
      <c r="A224" s="418"/>
      <c r="B224" s="596"/>
      <c r="C224" s="419"/>
      <c r="D224" s="419"/>
      <c r="E224" s="596"/>
      <c r="F224" s="596"/>
    </row>
    <row r="225" spans="1:6" s="381" customFormat="1" x14ac:dyDescent="0.25">
      <c r="A225" s="418"/>
      <c r="B225" s="596"/>
      <c r="C225" s="419"/>
      <c r="D225" s="419"/>
      <c r="E225" s="596"/>
      <c r="F225" s="596"/>
    </row>
    <row r="226" spans="1:6" s="381" customFormat="1" x14ac:dyDescent="0.25">
      <c r="A226" s="418"/>
      <c r="B226" s="596"/>
      <c r="C226" s="419"/>
      <c r="D226" s="419"/>
      <c r="E226" s="596"/>
      <c r="F226" s="596"/>
    </row>
    <row r="227" spans="1:6" s="381" customFormat="1" x14ac:dyDescent="0.25">
      <c r="A227" s="418"/>
      <c r="B227" s="596"/>
      <c r="C227" s="419"/>
      <c r="D227" s="419"/>
      <c r="E227" s="596"/>
      <c r="F227" s="596"/>
    </row>
    <row r="228" spans="1:6" s="381" customFormat="1" x14ac:dyDescent="0.25">
      <c r="A228" s="418"/>
      <c r="B228" s="596"/>
      <c r="C228" s="419"/>
      <c r="D228" s="419"/>
      <c r="E228" s="596"/>
      <c r="F228" s="596"/>
    </row>
    <row r="229" spans="1:6" s="381" customFormat="1" x14ac:dyDescent="0.25">
      <c r="A229" s="418"/>
      <c r="B229" s="596"/>
      <c r="C229" s="419"/>
      <c r="D229" s="419"/>
      <c r="E229" s="596"/>
      <c r="F229" s="596"/>
    </row>
    <row r="230" spans="1:6" s="381" customFormat="1" x14ac:dyDescent="0.25">
      <c r="A230" s="418"/>
      <c r="B230" s="596"/>
      <c r="C230" s="419"/>
      <c r="D230" s="419"/>
      <c r="E230" s="596"/>
      <c r="F230" s="596"/>
    </row>
    <row r="231" spans="1:6" s="381" customFormat="1" x14ac:dyDescent="0.25">
      <c r="A231" s="418"/>
      <c r="B231" s="596"/>
      <c r="C231" s="419"/>
      <c r="D231" s="419"/>
      <c r="E231" s="596"/>
      <c r="F231" s="596"/>
    </row>
    <row r="232" spans="1:6" s="381" customFormat="1" x14ac:dyDescent="0.25">
      <c r="A232" s="418"/>
      <c r="B232" s="596"/>
      <c r="C232" s="419"/>
      <c r="D232" s="419"/>
      <c r="E232" s="596"/>
      <c r="F232" s="596"/>
    </row>
    <row r="233" spans="1:6" s="381" customFormat="1" x14ac:dyDescent="0.25">
      <c r="A233" s="418"/>
      <c r="B233" s="596"/>
      <c r="C233" s="419"/>
      <c r="D233" s="419"/>
      <c r="E233" s="596"/>
      <c r="F233" s="596"/>
    </row>
    <row r="234" spans="1:6" s="381" customFormat="1" x14ac:dyDescent="0.25">
      <c r="A234" s="418"/>
      <c r="B234" s="596"/>
      <c r="C234" s="419"/>
      <c r="D234" s="419"/>
      <c r="E234" s="596"/>
      <c r="F234" s="596"/>
    </row>
    <row r="235" spans="1:6" s="381" customFormat="1" x14ac:dyDescent="0.25">
      <c r="A235" s="418"/>
      <c r="B235" s="596"/>
      <c r="C235" s="419"/>
      <c r="D235" s="419"/>
      <c r="E235" s="596"/>
      <c r="F235" s="596"/>
    </row>
    <row r="236" spans="1:6" s="381" customFormat="1" x14ac:dyDescent="0.25">
      <c r="A236" s="418"/>
      <c r="B236" s="596"/>
      <c r="C236" s="419"/>
      <c r="D236" s="419"/>
      <c r="E236" s="596"/>
      <c r="F236" s="596"/>
    </row>
    <row r="237" spans="1:6" s="381" customFormat="1" x14ac:dyDescent="0.25">
      <c r="A237" s="418"/>
      <c r="B237" s="596"/>
      <c r="C237" s="419"/>
      <c r="D237" s="419"/>
      <c r="E237" s="596"/>
      <c r="F237" s="596"/>
    </row>
    <row r="238" spans="1:6" s="381" customFormat="1" x14ac:dyDescent="0.25">
      <c r="A238" s="418"/>
      <c r="B238" s="596"/>
      <c r="C238" s="419"/>
      <c r="D238" s="419"/>
      <c r="E238" s="596"/>
      <c r="F238" s="596"/>
    </row>
    <row r="239" spans="1:6" s="381" customFormat="1" x14ac:dyDescent="0.25">
      <c r="A239" s="418"/>
      <c r="B239" s="596"/>
      <c r="C239" s="419"/>
      <c r="D239" s="419"/>
      <c r="E239" s="596"/>
      <c r="F239" s="596"/>
    </row>
    <row r="240" spans="1:6" s="381" customFormat="1" x14ac:dyDescent="0.25">
      <c r="A240" s="418"/>
      <c r="B240" s="596"/>
      <c r="C240" s="419"/>
      <c r="D240" s="419"/>
      <c r="E240" s="596"/>
      <c r="F240" s="596"/>
    </row>
    <row r="241" spans="1:6" s="381" customFormat="1" x14ac:dyDescent="0.25">
      <c r="A241" s="418"/>
      <c r="B241" s="596"/>
      <c r="C241" s="419"/>
      <c r="D241" s="419"/>
      <c r="E241" s="596"/>
      <c r="F241" s="596"/>
    </row>
    <row r="242" spans="1:6" s="381" customFormat="1" x14ac:dyDescent="0.25">
      <c r="A242" s="418"/>
      <c r="B242" s="596"/>
      <c r="C242" s="419"/>
      <c r="D242" s="419"/>
      <c r="E242" s="596"/>
      <c r="F242" s="596"/>
    </row>
    <row r="243" spans="1:6" s="381" customFormat="1" x14ac:dyDescent="0.25">
      <c r="A243" s="418"/>
      <c r="B243" s="596"/>
      <c r="C243" s="419"/>
      <c r="D243" s="419"/>
      <c r="E243" s="596"/>
      <c r="F243" s="596"/>
    </row>
    <row r="244" spans="1:6" s="381" customFormat="1" x14ac:dyDescent="0.25">
      <c r="A244" s="418"/>
      <c r="B244" s="596"/>
      <c r="C244" s="419"/>
      <c r="D244" s="419"/>
      <c r="E244" s="596"/>
      <c r="F244" s="596"/>
    </row>
    <row r="245" spans="1:6" s="381" customFormat="1" x14ac:dyDescent="0.25">
      <c r="A245" s="418"/>
      <c r="B245" s="596"/>
      <c r="C245" s="419"/>
      <c r="D245" s="419"/>
      <c r="E245" s="596"/>
      <c r="F245" s="596"/>
    </row>
    <row r="246" spans="1:6" s="381" customFormat="1" x14ac:dyDescent="0.25">
      <c r="A246" s="418"/>
      <c r="B246" s="596"/>
      <c r="C246" s="419"/>
      <c r="D246" s="419"/>
      <c r="E246" s="596"/>
      <c r="F246" s="596"/>
    </row>
    <row r="247" spans="1:6" s="381" customFormat="1" x14ac:dyDescent="0.25">
      <c r="A247" s="418"/>
      <c r="B247" s="596"/>
      <c r="C247" s="419"/>
      <c r="D247" s="419"/>
      <c r="E247" s="596"/>
      <c r="F247" s="596"/>
    </row>
    <row r="248" spans="1:6" s="381" customFormat="1" x14ac:dyDescent="0.25">
      <c r="A248" s="418"/>
      <c r="B248" s="596"/>
      <c r="C248" s="419"/>
      <c r="D248" s="419"/>
      <c r="E248" s="596"/>
      <c r="F248" s="596"/>
    </row>
  </sheetData>
  <sheetProtection algorithmName="SHA-512" hashValue="vkEAGnXJiorONyMaPgEdGHR7zLxAQObyxGhMifNz/K3ZuKqsBcxAdtIHLiwxNn63Z+g8BDSivLhw8VCH0r+DeQ==" saltValue="CW2w/O1BkCdNbQzZHxuOMA==" spinCount="100000" sheet="1"/>
  <mergeCells count="19">
    <mergeCell ref="B19:E19"/>
    <mergeCell ref="B2:F2"/>
    <mergeCell ref="B7:E7"/>
    <mergeCell ref="B8:E8"/>
    <mergeCell ref="B9:E9"/>
    <mergeCell ref="B10:E10"/>
    <mergeCell ref="B11:E11"/>
    <mergeCell ref="B12:E12"/>
    <mergeCell ref="B13:E13"/>
    <mergeCell ref="B14:E14"/>
    <mergeCell ref="B16:E16"/>
    <mergeCell ref="B18:D18"/>
    <mergeCell ref="A39:E39"/>
    <mergeCell ref="B87:E87"/>
    <mergeCell ref="B20:E20"/>
    <mergeCell ref="B21:E21"/>
    <mergeCell ref="B22:E22"/>
    <mergeCell ref="B23:E23"/>
    <mergeCell ref="B24:E24"/>
  </mergeCells>
  <pageMargins left="1.1023622047244095" right="0.70866141732283472" top="0.74803149606299213" bottom="0.74803149606299213" header="0.31496062992125984" footer="0.31496062992125984"/>
  <pageSetup paperSize="9" scale="85" orientation="portrait" horizontalDpi="4294967293" r:id="rId1"/>
  <headerFooter>
    <oddFooter>&amp;LNačrt št. V1-29/2018-odsek 1-E5
ELEKTRO INŠTALACIJE ČRPALIŠČA DUPLO&amp;R&amp;P/&amp;N</oddFooter>
  </headerFooter>
  <rowBreaks count="1" manualBreakCount="1">
    <brk id="38" max="5"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91"/>
  <sheetViews>
    <sheetView view="pageBreakPreview" zoomScaleNormal="100" zoomScaleSheetLayoutView="100" workbookViewId="0">
      <selection activeCell="B4" sqref="B4"/>
    </sheetView>
  </sheetViews>
  <sheetFormatPr defaultColWidth="8.7109375" defaultRowHeight="15" x14ac:dyDescent="0.25"/>
  <cols>
    <col min="1" max="1" width="5.5703125" style="418" customWidth="1"/>
    <col min="2" max="2" width="48" style="596" customWidth="1"/>
    <col min="3" max="3" width="7.28515625" style="419" customWidth="1"/>
    <col min="4" max="4" width="8" style="419" customWidth="1"/>
    <col min="5" max="5" width="11.7109375" style="596" customWidth="1"/>
    <col min="6" max="6" width="14.28515625" style="596" customWidth="1"/>
    <col min="7" max="16384" width="8.7109375" style="596"/>
  </cols>
  <sheetData>
    <row r="1" spans="1:11" s="372" customFormat="1" x14ac:dyDescent="0.25">
      <c r="A1" s="366"/>
      <c r="B1" s="367" t="s">
        <v>1211</v>
      </c>
      <c r="C1" s="368"/>
      <c r="D1" s="369"/>
      <c r="E1" s="370"/>
      <c r="F1" s="371"/>
      <c r="G1" s="371"/>
      <c r="H1" s="371"/>
      <c r="I1" s="371"/>
      <c r="J1" s="371"/>
      <c r="K1" s="371"/>
    </row>
    <row r="2" spans="1:11" s="372" customFormat="1" ht="42" customHeight="1" x14ac:dyDescent="0.25">
      <c r="A2" s="366"/>
      <c r="B2" s="707" t="s">
        <v>1457</v>
      </c>
      <c r="C2" s="636"/>
      <c r="D2" s="636"/>
      <c r="E2" s="636"/>
      <c r="F2" s="636"/>
      <c r="G2" s="371"/>
      <c r="H2" s="371"/>
      <c r="I2" s="371"/>
      <c r="J2" s="371"/>
      <c r="K2" s="371"/>
    </row>
    <row r="3" spans="1:11" s="372" customFormat="1" x14ac:dyDescent="0.25">
      <c r="A3" s="366"/>
      <c r="B3" s="373"/>
      <c r="C3" s="368"/>
      <c r="D3" s="369"/>
      <c r="E3" s="370"/>
      <c r="F3" s="371"/>
      <c r="G3" s="371"/>
      <c r="H3" s="371"/>
      <c r="I3" s="371"/>
      <c r="J3" s="371"/>
      <c r="K3" s="371"/>
    </row>
    <row r="4" spans="1:11" s="372" customFormat="1" x14ac:dyDescent="0.25">
      <c r="A4" s="368"/>
      <c r="B4" s="584" t="s">
        <v>1458</v>
      </c>
      <c r="C4" s="374"/>
      <c r="D4" s="368"/>
      <c r="E4" s="375"/>
      <c r="F4" s="375"/>
    </row>
    <row r="5" spans="1:11" s="372" customFormat="1" x14ac:dyDescent="0.25">
      <c r="A5" s="368"/>
      <c r="B5" s="584" t="s">
        <v>1459</v>
      </c>
      <c r="C5" s="374"/>
      <c r="D5" s="368"/>
      <c r="E5" s="375"/>
      <c r="F5" s="375"/>
    </row>
    <row r="6" spans="1:11" s="372" customFormat="1" x14ac:dyDescent="0.25">
      <c r="A6" s="368"/>
      <c r="B6" s="376"/>
      <c r="C6" s="374"/>
      <c r="D6" s="368"/>
      <c r="E6" s="375"/>
      <c r="F6" s="375"/>
    </row>
    <row r="7" spans="1:11" ht="33.75" customHeight="1" x14ac:dyDescent="0.25">
      <c r="A7" s="368" t="s">
        <v>1215</v>
      </c>
      <c r="B7" s="700" t="s">
        <v>1216</v>
      </c>
      <c r="C7" s="701"/>
      <c r="D7" s="701"/>
      <c r="E7" s="701"/>
    </row>
    <row r="8" spans="1:11" ht="33.75" customHeight="1" x14ac:dyDescent="0.25">
      <c r="A8" s="368" t="s">
        <v>1217</v>
      </c>
      <c r="B8" s="700" t="s">
        <v>1218</v>
      </c>
      <c r="C8" s="701"/>
      <c r="D8" s="701"/>
      <c r="E8" s="701"/>
    </row>
    <row r="9" spans="1:11" ht="48" customHeight="1" x14ac:dyDescent="0.25">
      <c r="A9" s="368" t="s">
        <v>1219</v>
      </c>
      <c r="B9" s="700" t="s">
        <v>1220</v>
      </c>
      <c r="C9" s="701"/>
      <c r="D9" s="701"/>
      <c r="E9" s="701"/>
    </row>
    <row r="10" spans="1:11" ht="47.25" customHeight="1" x14ac:dyDescent="0.25">
      <c r="A10" s="368" t="s">
        <v>1221</v>
      </c>
      <c r="B10" s="700" t="s">
        <v>1222</v>
      </c>
      <c r="C10" s="701"/>
      <c r="D10" s="701"/>
      <c r="E10" s="701"/>
    </row>
    <row r="11" spans="1:11" ht="33.75" customHeight="1" x14ac:dyDescent="0.25">
      <c r="A11" s="368" t="s">
        <v>1223</v>
      </c>
      <c r="B11" s="700" t="s">
        <v>1224</v>
      </c>
      <c r="C11" s="701"/>
      <c r="D11" s="701"/>
      <c r="E11" s="701"/>
    </row>
    <row r="12" spans="1:11" ht="51.75" customHeight="1" x14ac:dyDescent="0.25">
      <c r="A12" s="368" t="s">
        <v>1225</v>
      </c>
      <c r="B12" s="700" t="s">
        <v>1226</v>
      </c>
      <c r="C12" s="701"/>
      <c r="D12" s="701"/>
      <c r="E12" s="701"/>
    </row>
    <row r="13" spans="1:11" ht="45.75" customHeight="1" x14ac:dyDescent="0.25">
      <c r="A13" s="368" t="s">
        <v>1227</v>
      </c>
      <c r="B13" s="700" t="s">
        <v>1228</v>
      </c>
      <c r="C13" s="701"/>
      <c r="D13" s="701"/>
      <c r="E13" s="701"/>
    </row>
    <row r="14" spans="1:11" ht="78" customHeight="1" x14ac:dyDescent="0.25">
      <c r="A14" s="368" t="s">
        <v>1229</v>
      </c>
      <c r="B14" s="700" t="s">
        <v>1230</v>
      </c>
      <c r="C14" s="701"/>
      <c r="D14" s="701"/>
      <c r="E14" s="701"/>
    </row>
    <row r="15" spans="1:11" x14ac:dyDescent="0.25">
      <c r="A15" s="377" t="s">
        <v>1231</v>
      </c>
      <c r="B15" s="702" t="s">
        <v>1232</v>
      </c>
      <c r="C15" s="637"/>
      <c r="D15" s="637"/>
      <c r="E15" s="637"/>
    </row>
    <row r="16" spans="1:11" s="372" customFormat="1" x14ac:dyDescent="0.25">
      <c r="A16" s="368"/>
      <c r="B16" s="378"/>
      <c r="C16" s="368"/>
      <c r="D16" s="368"/>
      <c r="E16" s="375"/>
      <c r="F16" s="375"/>
    </row>
    <row r="18" spans="1:7" s="381" customFormat="1" x14ac:dyDescent="0.25">
      <c r="A18" s="379"/>
      <c r="B18" s="703" t="s">
        <v>1460</v>
      </c>
      <c r="C18" s="701"/>
      <c r="D18" s="701"/>
      <c r="E18" s="380"/>
      <c r="G18" s="382"/>
    </row>
    <row r="19" spans="1:7" s="381" customFormat="1" x14ac:dyDescent="0.25">
      <c r="A19" s="383" t="s">
        <v>1215</v>
      </c>
      <c r="B19" s="704" t="str">
        <f>B39</f>
        <v>VH BREZJE ELEKTRO PRIKLJUČEK</v>
      </c>
      <c r="C19" s="705"/>
      <c r="D19" s="705"/>
      <c r="E19" s="706"/>
      <c r="F19" s="420">
        <f>F60</f>
        <v>0</v>
      </c>
      <c r="G19" s="382"/>
    </row>
    <row r="20" spans="1:7" s="381" customFormat="1" x14ac:dyDescent="0.25">
      <c r="A20" s="574"/>
      <c r="B20" s="694"/>
      <c r="C20" s="695"/>
      <c r="D20" s="695"/>
      <c r="E20" s="696"/>
      <c r="F20" s="578"/>
      <c r="G20" s="382"/>
    </row>
    <row r="21" spans="1:7" s="381" customFormat="1" x14ac:dyDescent="0.25">
      <c r="A21" s="383"/>
      <c r="B21" s="697" t="s">
        <v>11</v>
      </c>
      <c r="C21" s="710"/>
      <c r="D21" s="710"/>
      <c r="E21" s="711"/>
      <c r="F21" s="423">
        <f>F19+F20</f>
        <v>0</v>
      </c>
      <c r="G21" s="382"/>
    </row>
    <row r="22" spans="1:7" s="381" customFormat="1" x14ac:dyDescent="0.25">
      <c r="A22" s="386"/>
      <c r="B22" s="387"/>
      <c r="C22" s="388"/>
      <c r="D22" s="388"/>
      <c r="E22" s="380"/>
      <c r="G22" s="382"/>
    </row>
    <row r="23" spans="1:7" s="381" customFormat="1" x14ac:dyDescent="0.25">
      <c r="A23" s="386"/>
      <c r="B23" s="387"/>
      <c r="C23" s="388"/>
      <c r="D23" s="388"/>
      <c r="E23" s="380"/>
      <c r="G23" s="382"/>
    </row>
    <row r="24" spans="1:7" s="381" customFormat="1" x14ac:dyDescent="0.25">
      <c r="A24" s="386"/>
      <c r="B24" s="387"/>
      <c r="C24" s="388"/>
      <c r="D24" s="388"/>
      <c r="E24" s="380"/>
      <c r="G24" s="382"/>
    </row>
    <row r="25" spans="1:7" s="381" customFormat="1" x14ac:dyDescent="0.25">
      <c r="A25" s="386"/>
      <c r="B25" s="387"/>
      <c r="C25" s="388"/>
      <c r="D25" s="388"/>
      <c r="E25" s="380"/>
      <c r="G25" s="382"/>
    </row>
    <row r="26" spans="1:7" s="381" customFormat="1" x14ac:dyDescent="0.25">
      <c r="A26" s="386"/>
      <c r="B26" s="387"/>
      <c r="C26" s="388"/>
      <c r="D26" s="388"/>
      <c r="E26" s="380"/>
      <c r="G26" s="382"/>
    </row>
    <row r="27" spans="1:7" s="381" customFormat="1" x14ac:dyDescent="0.25">
      <c r="A27" s="386"/>
      <c r="B27" s="387"/>
      <c r="C27" s="388"/>
      <c r="D27" s="388"/>
      <c r="E27" s="380"/>
      <c r="G27" s="382"/>
    </row>
    <row r="28" spans="1:7" s="381" customFormat="1" x14ac:dyDescent="0.25">
      <c r="A28" s="386"/>
      <c r="B28" s="387"/>
      <c r="C28" s="388"/>
      <c r="D28" s="388"/>
      <c r="E28" s="380"/>
      <c r="G28" s="382"/>
    </row>
    <row r="29" spans="1:7" s="381" customFormat="1" x14ac:dyDescent="0.25">
      <c r="A29" s="386"/>
      <c r="B29" s="387"/>
      <c r="C29" s="388"/>
      <c r="D29" s="388"/>
      <c r="E29" s="380"/>
      <c r="G29" s="382"/>
    </row>
    <row r="30" spans="1:7" s="381" customFormat="1" x14ac:dyDescent="0.25">
      <c r="A30" s="386"/>
      <c r="B30" s="387"/>
      <c r="C30" s="388"/>
      <c r="D30" s="388"/>
      <c r="E30" s="380"/>
      <c r="G30" s="382"/>
    </row>
    <row r="31" spans="1:7" s="381" customFormat="1" x14ac:dyDescent="0.25">
      <c r="A31" s="386"/>
      <c r="B31" s="387"/>
      <c r="C31" s="388"/>
      <c r="D31" s="388"/>
      <c r="E31" s="380"/>
      <c r="G31" s="382"/>
    </row>
    <row r="32" spans="1:7" s="381" customFormat="1" x14ac:dyDescent="0.25">
      <c r="A32" s="386"/>
      <c r="B32" s="387"/>
      <c r="C32" s="388"/>
      <c r="D32" s="388"/>
      <c r="E32" s="380"/>
      <c r="G32" s="382"/>
    </row>
    <row r="33" spans="1:7" s="381" customFormat="1" x14ac:dyDescent="0.25">
      <c r="A33" s="386"/>
      <c r="B33" s="387"/>
      <c r="C33" s="388"/>
      <c r="D33" s="388"/>
      <c r="E33" s="380"/>
      <c r="G33" s="382"/>
    </row>
    <row r="34" spans="1:7" s="381" customFormat="1" x14ac:dyDescent="0.25">
      <c r="A34" s="386"/>
      <c r="B34" s="387"/>
      <c r="C34" s="388"/>
      <c r="D34" s="388"/>
      <c r="E34" s="380"/>
      <c r="G34" s="382"/>
    </row>
    <row r="35" spans="1:7" s="381" customFormat="1" x14ac:dyDescent="0.25">
      <c r="A35" s="386"/>
      <c r="B35" s="387"/>
      <c r="C35" s="388"/>
      <c r="D35" s="388"/>
      <c r="E35" s="380"/>
      <c r="G35" s="382"/>
    </row>
    <row r="36" spans="1:7" s="381" customFormat="1" x14ac:dyDescent="0.25">
      <c r="A36" s="386"/>
      <c r="B36" s="387"/>
      <c r="C36" s="388"/>
      <c r="D36" s="388"/>
      <c r="E36" s="380"/>
      <c r="G36" s="382"/>
    </row>
    <row r="37" spans="1:7" s="381" customFormat="1" x14ac:dyDescent="0.25">
      <c r="A37" s="386"/>
      <c r="B37" s="387"/>
      <c r="C37" s="388"/>
      <c r="D37" s="388"/>
      <c r="E37" s="380"/>
      <c r="G37" s="382"/>
    </row>
    <row r="38" spans="1:7" s="381" customFormat="1" ht="15.75" thickBot="1" x14ac:dyDescent="0.3">
      <c r="A38" s="386"/>
      <c r="B38" s="387"/>
      <c r="C38" s="388"/>
      <c r="D38" s="388"/>
      <c r="E38" s="380"/>
      <c r="G38" s="382"/>
    </row>
    <row r="39" spans="1:7" s="381" customFormat="1" ht="15.75" thickBot="1" x14ac:dyDescent="0.3">
      <c r="A39" s="395" t="s">
        <v>453</v>
      </c>
      <c r="B39" s="396" t="s">
        <v>1461</v>
      </c>
      <c r="C39" s="397"/>
      <c r="D39" s="424"/>
      <c r="E39" s="425"/>
      <c r="F39" s="426"/>
    </row>
    <row r="40" spans="1:7" ht="15.75" thickBot="1" x14ac:dyDescent="0.3">
      <c r="A40" s="401" t="s">
        <v>3</v>
      </c>
      <c r="B40" s="402" t="s">
        <v>4</v>
      </c>
      <c r="C40" s="402" t="s">
        <v>12</v>
      </c>
      <c r="D40" s="403" t="s">
        <v>13</v>
      </c>
      <c r="E40" s="402" t="s">
        <v>14</v>
      </c>
      <c r="F40" s="404" t="s">
        <v>5</v>
      </c>
    </row>
    <row r="41" spans="1:7" s="381" customFormat="1" x14ac:dyDescent="0.25">
      <c r="A41" s="446"/>
      <c r="B41" s="447" t="s">
        <v>1232</v>
      </c>
      <c r="C41" s="446"/>
      <c r="D41" s="446"/>
      <c r="E41" s="448"/>
      <c r="F41" s="449"/>
    </row>
    <row r="42" spans="1:7" s="381" customFormat="1" ht="60" x14ac:dyDescent="0.25">
      <c r="A42" s="409" t="s">
        <v>7</v>
      </c>
      <c r="B42" s="410" t="s">
        <v>1462</v>
      </c>
      <c r="C42" s="411" t="s">
        <v>18</v>
      </c>
      <c r="D42" s="411">
        <v>1</v>
      </c>
      <c r="E42" s="9">
        <v>0</v>
      </c>
      <c r="F42" s="412">
        <f>D42*E42</f>
        <v>0</v>
      </c>
    </row>
    <row r="43" spans="1:7" s="381" customFormat="1" ht="45" x14ac:dyDescent="0.25">
      <c r="A43" s="409" t="s">
        <v>8</v>
      </c>
      <c r="B43" s="410" t="s">
        <v>1463</v>
      </c>
      <c r="C43" s="411" t="s">
        <v>96</v>
      </c>
      <c r="D43" s="411">
        <v>120</v>
      </c>
      <c r="E43" s="9">
        <v>0</v>
      </c>
      <c r="F43" s="412">
        <f t="shared" ref="F43:F59" si="0">D43*E43</f>
        <v>0</v>
      </c>
    </row>
    <row r="44" spans="1:7" s="381" customFormat="1" ht="75" x14ac:dyDescent="0.25">
      <c r="A44" s="409" t="s">
        <v>960</v>
      </c>
      <c r="B44" s="410" t="s">
        <v>1464</v>
      </c>
      <c r="C44" s="411" t="s">
        <v>96</v>
      </c>
      <c r="D44" s="411">
        <v>120</v>
      </c>
      <c r="E44" s="9">
        <v>0</v>
      </c>
      <c r="F44" s="412">
        <f t="shared" si="0"/>
        <v>0</v>
      </c>
    </row>
    <row r="45" spans="1:7" s="381" customFormat="1" ht="30" x14ac:dyDescent="0.25">
      <c r="A45" s="409" t="s">
        <v>961</v>
      </c>
      <c r="B45" s="410" t="s">
        <v>1238</v>
      </c>
      <c r="C45" s="411" t="s">
        <v>18</v>
      </c>
      <c r="D45" s="411">
        <v>1</v>
      </c>
      <c r="E45" s="9">
        <v>0</v>
      </c>
      <c r="F45" s="412">
        <f t="shared" si="0"/>
        <v>0</v>
      </c>
    </row>
    <row r="46" spans="1:7" s="381" customFormat="1" ht="75" x14ac:dyDescent="0.25">
      <c r="A46" s="409" t="s">
        <v>1239</v>
      </c>
      <c r="B46" s="410" t="s">
        <v>1465</v>
      </c>
      <c r="C46" s="411" t="s">
        <v>18</v>
      </c>
      <c r="D46" s="411">
        <v>1</v>
      </c>
      <c r="E46" s="9">
        <v>0</v>
      </c>
      <c r="F46" s="412">
        <f t="shared" si="0"/>
        <v>0</v>
      </c>
    </row>
    <row r="47" spans="1:7" s="381" customFormat="1" ht="60" x14ac:dyDescent="0.25">
      <c r="A47" s="409" t="s">
        <v>1241</v>
      </c>
      <c r="B47" s="410" t="s">
        <v>1242</v>
      </c>
      <c r="C47" s="411" t="s">
        <v>18</v>
      </c>
      <c r="D47" s="411">
        <v>1</v>
      </c>
      <c r="E47" s="9">
        <v>0</v>
      </c>
      <c r="F47" s="412">
        <f t="shared" si="0"/>
        <v>0</v>
      </c>
    </row>
    <row r="48" spans="1:7" s="381" customFormat="1" ht="75" x14ac:dyDescent="0.25">
      <c r="A48" s="409" t="s">
        <v>1243</v>
      </c>
      <c r="B48" s="410" t="s">
        <v>1244</v>
      </c>
      <c r="C48" s="411" t="s">
        <v>66</v>
      </c>
      <c r="D48" s="411">
        <v>1</v>
      </c>
      <c r="E48" s="9">
        <v>0</v>
      </c>
      <c r="F48" s="412">
        <f t="shared" si="0"/>
        <v>0</v>
      </c>
    </row>
    <row r="49" spans="1:7" s="381" customFormat="1" x14ac:dyDescent="0.25">
      <c r="A49" s="409" t="s">
        <v>1245</v>
      </c>
      <c r="B49" s="410" t="s">
        <v>1246</v>
      </c>
      <c r="C49" s="411" t="s">
        <v>66</v>
      </c>
      <c r="D49" s="411">
        <v>3</v>
      </c>
      <c r="E49" s="9">
        <v>0</v>
      </c>
      <c r="F49" s="412">
        <f t="shared" si="0"/>
        <v>0</v>
      </c>
    </row>
    <row r="50" spans="1:7" s="381" customFormat="1" ht="90" x14ac:dyDescent="0.25">
      <c r="A50" s="409" t="s">
        <v>1247</v>
      </c>
      <c r="B50" s="410" t="s">
        <v>1466</v>
      </c>
      <c r="C50" s="411" t="s">
        <v>96</v>
      </c>
      <c r="D50" s="411">
        <v>120</v>
      </c>
      <c r="E50" s="9">
        <v>0</v>
      </c>
      <c r="F50" s="412">
        <f t="shared" si="0"/>
        <v>0</v>
      </c>
    </row>
    <row r="51" spans="1:7" s="381" customFormat="1" ht="30" x14ac:dyDescent="0.25">
      <c r="A51" s="409" t="s">
        <v>1249</v>
      </c>
      <c r="B51" s="410" t="s">
        <v>1467</v>
      </c>
      <c r="C51" s="411" t="s">
        <v>66</v>
      </c>
      <c r="D51" s="411">
        <v>8</v>
      </c>
      <c r="E51" s="9">
        <v>0</v>
      </c>
      <c r="F51" s="412">
        <f t="shared" si="0"/>
        <v>0</v>
      </c>
    </row>
    <row r="52" spans="1:7" s="381" customFormat="1" ht="75" x14ac:dyDescent="0.25">
      <c r="A52" s="409" t="s">
        <v>1251</v>
      </c>
      <c r="B52" s="410" t="s">
        <v>1468</v>
      </c>
      <c r="C52" s="411" t="s">
        <v>66</v>
      </c>
      <c r="D52" s="411">
        <v>20</v>
      </c>
      <c r="E52" s="9">
        <v>0</v>
      </c>
      <c r="F52" s="412">
        <f t="shared" si="0"/>
        <v>0</v>
      </c>
    </row>
    <row r="53" spans="1:7" s="381" customFormat="1" ht="30" x14ac:dyDescent="0.25">
      <c r="A53" s="409" t="s">
        <v>1253</v>
      </c>
      <c r="B53" s="410" t="s">
        <v>1254</v>
      </c>
      <c r="C53" s="411" t="s">
        <v>96</v>
      </c>
      <c r="D53" s="411">
        <v>120</v>
      </c>
      <c r="E53" s="9">
        <v>0</v>
      </c>
      <c r="F53" s="412">
        <f t="shared" si="0"/>
        <v>0</v>
      </c>
    </row>
    <row r="54" spans="1:7" s="381" customFormat="1" ht="75" x14ac:dyDescent="0.25">
      <c r="A54" s="409" t="s">
        <v>1255</v>
      </c>
      <c r="B54" s="410" t="s">
        <v>1469</v>
      </c>
      <c r="C54" s="411" t="s">
        <v>1257</v>
      </c>
      <c r="D54" s="411">
        <f>120*0.4*0.2</f>
        <v>9.6000000000000014</v>
      </c>
      <c r="E54" s="9">
        <v>0</v>
      </c>
      <c r="F54" s="412">
        <f t="shared" si="0"/>
        <v>0</v>
      </c>
    </row>
    <row r="55" spans="1:7" s="381" customFormat="1" ht="270" x14ac:dyDescent="0.25">
      <c r="A55" s="409" t="s">
        <v>1258</v>
      </c>
      <c r="B55" s="410" t="s">
        <v>1470</v>
      </c>
      <c r="C55" s="411" t="s">
        <v>18</v>
      </c>
      <c r="D55" s="411">
        <v>1</v>
      </c>
      <c r="E55" s="9">
        <v>0</v>
      </c>
      <c r="F55" s="412">
        <f t="shared" si="0"/>
        <v>0</v>
      </c>
    </row>
    <row r="56" spans="1:7" s="381" customFormat="1" ht="45" x14ac:dyDescent="0.25">
      <c r="A56" s="409" t="s">
        <v>1260</v>
      </c>
      <c r="B56" s="410" t="s">
        <v>1261</v>
      </c>
      <c r="C56" s="411" t="s">
        <v>18</v>
      </c>
      <c r="D56" s="411">
        <v>1</v>
      </c>
      <c r="E56" s="9">
        <v>0</v>
      </c>
      <c r="F56" s="412">
        <f t="shared" si="0"/>
        <v>0</v>
      </c>
    </row>
    <row r="57" spans="1:7" s="381" customFormat="1" ht="120" x14ac:dyDescent="0.25">
      <c r="A57" s="409" t="s">
        <v>1262</v>
      </c>
      <c r="B57" s="410" t="s">
        <v>1263</v>
      </c>
      <c r="C57" s="411" t="s">
        <v>18</v>
      </c>
      <c r="D57" s="411">
        <v>1</v>
      </c>
      <c r="E57" s="9">
        <v>0</v>
      </c>
      <c r="F57" s="412">
        <f t="shared" si="0"/>
        <v>0</v>
      </c>
    </row>
    <row r="58" spans="1:7" s="381" customFormat="1" ht="60" x14ac:dyDescent="0.25">
      <c r="A58" s="409" t="s">
        <v>1264</v>
      </c>
      <c r="B58" s="410" t="s">
        <v>1265</v>
      </c>
      <c r="C58" s="411" t="s">
        <v>18</v>
      </c>
      <c r="D58" s="411">
        <v>1</v>
      </c>
      <c r="E58" s="9">
        <v>0</v>
      </c>
      <c r="F58" s="412">
        <f t="shared" si="0"/>
        <v>0</v>
      </c>
    </row>
    <row r="59" spans="1:7" s="381" customFormat="1" ht="15.75" thickBot="1" x14ac:dyDescent="0.3">
      <c r="A59" s="409" t="s">
        <v>1266</v>
      </c>
      <c r="B59" s="410" t="s">
        <v>1267</v>
      </c>
      <c r="C59" s="411" t="s">
        <v>77</v>
      </c>
      <c r="D59" s="411">
        <v>8</v>
      </c>
      <c r="E59" s="9">
        <v>0</v>
      </c>
      <c r="F59" s="413">
        <f t="shared" si="0"/>
        <v>0</v>
      </c>
    </row>
    <row r="60" spans="1:7" s="381" customFormat="1" ht="15.75" thickBot="1" x14ac:dyDescent="0.3">
      <c r="A60" s="414"/>
      <c r="B60" s="415"/>
      <c r="C60" s="377"/>
      <c r="E60" s="416" t="s">
        <v>1471</v>
      </c>
      <c r="F60" s="417">
        <f>SUM(F42:F59)</f>
        <v>0</v>
      </c>
    </row>
    <row r="61" spans="1:7" s="381" customFormat="1" x14ac:dyDescent="0.25">
      <c r="A61" s="414"/>
      <c r="B61" s="595"/>
      <c r="C61" s="368"/>
      <c r="D61" s="377"/>
      <c r="E61" s="366"/>
      <c r="G61" s="382"/>
    </row>
    <row r="62" spans="1:7" s="381" customFormat="1" x14ac:dyDescent="0.25">
      <c r="A62" s="418"/>
      <c r="B62" s="596"/>
      <c r="C62" s="419"/>
      <c r="D62" s="419"/>
      <c r="E62" s="596"/>
    </row>
    <row r="63" spans="1:7" s="381" customFormat="1" x14ac:dyDescent="0.25">
      <c r="A63" s="418"/>
      <c r="B63" s="596"/>
      <c r="C63" s="419"/>
      <c r="D63" s="419"/>
      <c r="E63" s="596"/>
    </row>
    <row r="64" spans="1:7" s="381" customFormat="1" x14ac:dyDescent="0.25">
      <c r="A64" s="418"/>
      <c r="B64" s="596"/>
      <c r="C64" s="419"/>
      <c r="D64" s="419"/>
      <c r="E64" s="596"/>
    </row>
    <row r="65" spans="1:5" s="381" customFormat="1" x14ac:dyDescent="0.25">
      <c r="A65" s="418"/>
      <c r="B65" s="596"/>
      <c r="C65" s="419"/>
      <c r="D65" s="419"/>
      <c r="E65" s="596"/>
    </row>
    <row r="66" spans="1:5" s="381" customFormat="1" x14ac:dyDescent="0.25">
      <c r="A66" s="418"/>
      <c r="B66" s="596"/>
      <c r="C66" s="419"/>
      <c r="D66" s="419"/>
      <c r="E66" s="596"/>
    </row>
    <row r="67" spans="1:5" s="381" customFormat="1" x14ac:dyDescent="0.25">
      <c r="A67" s="418"/>
      <c r="B67" s="596"/>
      <c r="C67" s="419"/>
      <c r="D67" s="419"/>
      <c r="E67" s="596"/>
    </row>
    <row r="68" spans="1:5" s="381" customFormat="1" x14ac:dyDescent="0.25">
      <c r="A68" s="418"/>
      <c r="B68" s="596"/>
      <c r="C68" s="419"/>
      <c r="D68" s="419"/>
      <c r="E68" s="596"/>
    </row>
    <row r="69" spans="1:5" s="381" customFormat="1" x14ac:dyDescent="0.25">
      <c r="A69" s="418"/>
      <c r="B69" s="596"/>
      <c r="C69" s="419"/>
      <c r="D69" s="419"/>
      <c r="E69" s="596"/>
    </row>
    <row r="70" spans="1:5" s="381" customFormat="1" x14ac:dyDescent="0.25">
      <c r="A70" s="418"/>
      <c r="B70" s="596"/>
      <c r="C70" s="419"/>
      <c r="D70" s="419"/>
      <c r="E70" s="596"/>
    </row>
    <row r="71" spans="1:5" s="381" customFormat="1" x14ac:dyDescent="0.25">
      <c r="A71" s="418"/>
      <c r="B71" s="596"/>
      <c r="C71" s="419"/>
      <c r="D71" s="419"/>
      <c r="E71" s="596"/>
    </row>
    <row r="72" spans="1:5" s="381" customFormat="1" x14ac:dyDescent="0.25">
      <c r="A72" s="418"/>
      <c r="B72" s="596"/>
      <c r="C72" s="419"/>
      <c r="D72" s="419"/>
      <c r="E72" s="596"/>
    </row>
    <row r="73" spans="1:5" s="381" customFormat="1" x14ac:dyDescent="0.25">
      <c r="A73" s="418"/>
      <c r="B73" s="596"/>
      <c r="C73" s="419"/>
      <c r="D73" s="419"/>
      <c r="E73" s="596"/>
    </row>
    <row r="74" spans="1:5" s="381" customFormat="1" x14ac:dyDescent="0.25">
      <c r="A74" s="418"/>
      <c r="B74" s="596"/>
      <c r="C74" s="419"/>
      <c r="D74" s="419"/>
      <c r="E74" s="596"/>
    </row>
    <row r="75" spans="1:5" s="381" customFormat="1" x14ac:dyDescent="0.25">
      <c r="A75" s="418"/>
      <c r="B75" s="596"/>
      <c r="C75" s="419"/>
      <c r="D75" s="419"/>
      <c r="E75" s="596"/>
    </row>
    <row r="76" spans="1:5" s="381" customFormat="1" x14ac:dyDescent="0.25">
      <c r="A76" s="418"/>
      <c r="B76" s="596"/>
      <c r="C76" s="419"/>
      <c r="D76" s="419"/>
      <c r="E76" s="596"/>
    </row>
    <row r="77" spans="1:5" s="381" customFormat="1" x14ac:dyDescent="0.25">
      <c r="A77" s="418"/>
      <c r="B77" s="596"/>
      <c r="C77" s="419"/>
      <c r="D77" s="419"/>
      <c r="E77" s="596"/>
    </row>
    <row r="78" spans="1:5" s="381" customFormat="1" x14ac:dyDescent="0.25">
      <c r="A78" s="418"/>
      <c r="B78" s="596"/>
      <c r="C78" s="419"/>
      <c r="D78" s="419"/>
      <c r="E78" s="596"/>
    </row>
    <row r="79" spans="1:5" s="381" customFormat="1" x14ac:dyDescent="0.25">
      <c r="A79" s="418"/>
      <c r="B79" s="596"/>
      <c r="C79" s="419"/>
      <c r="D79" s="419"/>
      <c r="E79" s="596"/>
    </row>
    <row r="80" spans="1:5" s="381" customFormat="1" x14ac:dyDescent="0.25">
      <c r="A80" s="418"/>
      <c r="B80" s="596"/>
      <c r="C80" s="419"/>
      <c r="D80" s="419"/>
      <c r="E80" s="596"/>
    </row>
    <row r="81" spans="1:5" s="381" customFormat="1" x14ac:dyDescent="0.25">
      <c r="A81" s="418"/>
      <c r="B81" s="596"/>
      <c r="C81" s="419"/>
      <c r="D81" s="419"/>
      <c r="E81" s="596"/>
    </row>
    <row r="82" spans="1:5" s="381" customFormat="1" x14ac:dyDescent="0.25">
      <c r="A82" s="418"/>
      <c r="B82" s="596"/>
      <c r="C82" s="419"/>
      <c r="D82" s="419"/>
      <c r="E82" s="596"/>
    </row>
    <row r="83" spans="1:5" s="381" customFormat="1" x14ac:dyDescent="0.25">
      <c r="A83" s="418"/>
      <c r="B83" s="596"/>
      <c r="C83" s="419"/>
      <c r="D83" s="419"/>
      <c r="E83" s="596"/>
    </row>
    <row r="84" spans="1:5" s="381" customFormat="1" x14ac:dyDescent="0.25">
      <c r="A84" s="418"/>
      <c r="B84" s="596"/>
      <c r="C84" s="419"/>
      <c r="D84" s="419"/>
      <c r="E84" s="596"/>
    </row>
    <row r="85" spans="1:5" s="381" customFormat="1" x14ac:dyDescent="0.25">
      <c r="A85" s="418"/>
      <c r="B85" s="596"/>
      <c r="C85" s="419"/>
      <c r="D85" s="419"/>
      <c r="E85" s="596"/>
    </row>
    <row r="86" spans="1:5" s="381" customFormat="1" x14ac:dyDescent="0.25">
      <c r="A86" s="418"/>
      <c r="B86" s="596"/>
      <c r="C86" s="419"/>
      <c r="D86" s="419"/>
      <c r="E86" s="596"/>
    </row>
    <row r="87" spans="1:5" s="381" customFormat="1" x14ac:dyDescent="0.25">
      <c r="A87" s="418"/>
      <c r="B87" s="596"/>
      <c r="C87" s="419"/>
      <c r="D87" s="419"/>
      <c r="E87" s="596"/>
    </row>
    <row r="88" spans="1:5" s="381" customFormat="1" x14ac:dyDescent="0.25">
      <c r="A88" s="418"/>
      <c r="B88" s="596"/>
      <c r="C88" s="419"/>
      <c r="D88" s="419"/>
      <c r="E88" s="596"/>
    </row>
    <row r="89" spans="1:5" s="381" customFormat="1" x14ac:dyDescent="0.25">
      <c r="A89" s="418"/>
      <c r="B89" s="596"/>
      <c r="C89" s="419"/>
      <c r="D89" s="419"/>
      <c r="E89" s="596"/>
    </row>
    <row r="90" spans="1:5" s="381" customFormat="1" x14ac:dyDescent="0.25">
      <c r="A90" s="418"/>
      <c r="B90" s="596"/>
      <c r="C90" s="419"/>
      <c r="D90" s="419"/>
      <c r="E90" s="596"/>
    </row>
    <row r="91" spans="1:5" s="381" customFormat="1" x14ac:dyDescent="0.25">
      <c r="A91" s="418"/>
      <c r="B91" s="596"/>
      <c r="C91" s="419"/>
      <c r="D91" s="419"/>
      <c r="E91" s="596"/>
    </row>
  </sheetData>
  <sheetProtection algorithmName="SHA-512" hashValue="X0dtuSGeC6FfexNS7MS2PPozAZJ4ck4xv1MzVEL+gBwqbGllq9GwHlMtF8ECeWX/2hXtgEbQK9+1WVNSE2Twrw==" saltValue="JIf6BGuGckoAfcaGtvj58g==" spinCount="100000" sheet="1"/>
  <mergeCells count="14">
    <mergeCell ref="B11:E11"/>
    <mergeCell ref="B2:F2"/>
    <mergeCell ref="B7:E7"/>
    <mergeCell ref="B8:E8"/>
    <mergeCell ref="B9:E9"/>
    <mergeCell ref="B10:E10"/>
    <mergeCell ref="B20:E20"/>
    <mergeCell ref="B21:E21"/>
    <mergeCell ref="B12:E12"/>
    <mergeCell ref="B13:E13"/>
    <mergeCell ref="B14:E14"/>
    <mergeCell ref="B15:E15"/>
    <mergeCell ref="B18:D18"/>
    <mergeCell ref="B19:E19"/>
  </mergeCells>
  <pageMargins left="1.1023622047244095" right="0.70866141732283472" top="0.74803149606299213" bottom="0.74803149606299213" header="0.31496062992125984" footer="0.31496062992125984"/>
  <pageSetup paperSize="9" scale="85" orientation="portrait" horizontalDpi="4294967293" r:id="rId1"/>
  <headerFooter>
    <oddFooter>&amp;LNačrt št. V1-29/2018-odsek 1-E3
POPIS ELEKTRO PRIKLJUČEK VODOHRANA BREZJE&amp;R&amp;P/&amp;N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256"/>
  <sheetViews>
    <sheetView view="pageBreakPreview" topLeftCell="A43" zoomScaleNormal="100" zoomScaleSheetLayoutView="100" workbookViewId="0">
      <selection activeCell="D46" sqref="D46"/>
    </sheetView>
  </sheetViews>
  <sheetFormatPr defaultColWidth="8.7109375" defaultRowHeight="15" x14ac:dyDescent="0.25"/>
  <cols>
    <col min="1" max="1" width="5.5703125" style="418" customWidth="1"/>
    <col min="2" max="2" width="48" style="596" customWidth="1"/>
    <col min="3" max="3" width="6.7109375" style="419" customWidth="1"/>
    <col min="4" max="4" width="7.85546875" style="419" customWidth="1"/>
    <col min="5" max="5" width="11.7109375" style="596" customWidth="1"/>
    <col min="6" max="6" width="14.28515625" style="596" customWidth="1"/>
    <col min="7" max="16384" width="8.7109375" style="596"/>
  </cols>
  <sheetData>
    <row r="1" spans="1:11" s="372" customFormat="1" x14ac:dyDescent="0.25">
      <c r="A1" s="366"/>
      <c r="B1" s="367" t="s">
        <v>1211</v>
      </c>
      <c r="C1" s="368"/>
      <c r="D1" s="369"/>
      <c r="E1" s="370"/>
      <c r="F1" s="371"/>
      <c r="G1" s="371"/>
      <c r="H1" s="371"/>
      <c r="I1" s="371"/>
      <c r="J1" s="371"/>
      <c r="K1" s="371"/>
    </row>
    <row r="2" spans="1:11" s="372" customFormat="1" ht="39" customHeight="1" x14ac:dyDescent="0.25">
      <c r="A2" s="366"/>
      <c r="B2" s="707" t="s">
        <v>1472</v>
      </c>
      <c r="C2" s="636"/>
      <c r="D2" s="636"/>
      <c r="E2" s="636"/>
      <c r="F2" s="636"/>
      <c r="G2" s="371"/>
      <c r="H2" s="371"/>
      <c r="I2" s="371"/>
      <c r="J2" s="371"/>
      <c r="K2" s="371"/>
    </row>
    <row r="3" spans="1:11" s="372" customFormat="1" x14ac:dyDescent="0.25">
      <c r="A3" s="366"/>
      <c r="B3" s="373"/>
      <c r="C3" s="368"/>
      <c r="D3" s="369"/>
      <c r="E3" s="370"/>
      <c r="F3" s="371"/>
      <c r="G3" s="371"/>
      <c r="H3" s="371"/>
      <c r="I3" s="371"/>
      <c r="J3" s="371"/>
      <c r="K3" s="371"/>
    </row>
    <row r="4" spans="1:11" s="372" customFormat="1" x14ac:dyDescent="0.25">
      <c r="A4" s="368"/>
      <c r="B4" s="584" t="s">
        <v>1473</v>
      </c>
      <c r="C4" s="374"/>
      <c r="D4" s="368"/>
      <c r="E4" s="375"/>
      <c r="F4" s="375"/>
    </row>
    <row r="5" spans="1:11" s="372" customFormat="1" x14ac:dyDescent="0.25">
      <c r="A5" s="368"/>
      <c r="B5" s="584" t="s">
        <v>1474</v>
      </c>
      <c r="C5" s="374"/>
      <c r="D5" s="368"/>
      <c r="E5" s="375"/>
      <c r="F5" s="375"/>
    </row>
    <row r="6" spans="1:11" s="372" customFormat="1" x14ac:dyDescent="0.25">
      <c r="A6" s="368"/>
      <c r="B6" s="376"/>
      <c r="C6" s="374"/>
      <c r="D6" s="368"/>
      <c r="E6" s="375"/>
      <c r="F6" s="375"/>
    </row>
    <row r="7" spans="1:11" ht="33.75" customHeight="1" x14ac:dyDescent="0.25">
      <c r="A7" s="368" t="s">
        <v>1215</v>
      </c>
      <c r="B7" s="700" t="s">
        <v>1216</v>
      </c>
      <c r="C7" s="701"/>
      <c r="D7" s="701"/>
      <c r="E7" s="701"/>
    </row>
    <row r="8" spans="1:11" ht="33.75" customHeight="1" x14ac:dyDescent="0.25">
      <c r="A8" s="368" t="s">
        <v>1217</v>
      </c>
      <c r="B8" s="700" t="s">
        <v>1218</v>
      </c>
      <c r="C8" s="701"/>
      <c r="D8" s="701"/>
      <c r="E8" s="701"/>
    </row>
    <row r="9" spans="1:11" ht="48" customHeight="1" x14ac:dyDescent="0.25">
      <c r="A9" s="368" t="s">
        <v>1219</v>
      </c>
      <c r="B9" s="700" t="s">
        <v>1220</v>
      </c>
      <c r="C9" s="701"/>
      <c r="D9" s="701"/>
      <c r="E9" s="701"/>
    </row>
    <row r="10" spans="1:11" ht="47.25" customHeight="1" x14ac:dyDescent="0.25">
      <c r="A10" s="368" t="s">
        <v>1221</v>
      </c>
      <c r="B10" s="700" t="s">
        <v>1222</v>
      </c>
      <c r="C10" s="701"/>
      <c r="D10" s="701"/>
      <c r="E10" s="701"/>
    </row>
    <row r="11" spans="1:11" ht="33.75" customHeight="1" x14ac:dyDescent="0.25">
      <c r="A11" s="368" t="s">
        <v>1223</v>
      </c>
      <c r="B11" s="700" t="s">
        <v>1224</v>
      </c>
      <c r="C11" s="701"/>
      <c r="D11" s="701"/>
      <c r="E11" s="701"/>
    </row>
    <row r="12" spans="1:11" ht="51.75" customHeight="1" x14ac:dyDescent="0.25">
      <c r="A12" s="368" t="s">
        <v>1225</v>
      </c>
      <c r="B12" s="700" t="s">
        <v>1226</v>
      </c>
      <c r="C12" s="701"/>
      <c r="D12" s="701"/>
      <c r="E12" s="701"/>
    </row>
    <row r="13" spans="1:11" ht="45.75" customHeight="1" x14ac:dyDescent="0.25">
      <c r="A13" s="368" t="s">
        <v>1227</v>
      </c>
      <c r="B13" s="700" t="s">
        <v>1228</v>
      </c>
      <c r="C13" s="701"/>
      <c r="D13" s="701"/>
      <c r="E13" s="701"/>
    </row>
    <row r="14" spans="1:11" ht="78" customHeight="1" x14ac:dyDescent="0.25">
      <c r="A14" s="368" t="s">
        <v>1229</v>
      </c>
      <c r="B14" s="700" t="s">
        <v>1230</v>
      </c>
      <c r="C14" s="701"/>
      <c r="D14" s="701"/>
      <c r="E14" s="701"/>
    </row>
    <row r="15" spans="1:11" s="372" customFormat="1" x14ac:dyDescent="0.25">
      <c r="A15" s="368"/>
      <c r="B15" s="378"/>
      <c r="C15" s="368"/>
      <c r="D15" s="368"/>
      <c r="E15" s="375"/>
      <c r="F15" s="375"/>
    </row>
    <row r="16" spans="1:11" s="372" customFormat="1" x14ac:dyDescent="0.25">
      <c r="A16" s="368"/>
      <c r="B16" s="714" t="s">
        <v>1475</v>
      </c>
      <c r="C16" s="714"/>
      <c r="D16" s="714"/>
      <c r="E16" s="714"/>
      <c r="F16" s="375"/>
    </row>
    <row r="18" spans="1:7" s="381" customFormat="1" x14ac:dyDescent="0.25">
      <c r="A18" s="379"/>
      <c r="B18" s="703" t="s">
        <v>1476</v>
      </c>
      <c r="C18" s="701"/>
      <c r="D18" s="701"/>
      <c r="E18" s="380"/>
      <c r="G18" s="382"/>
    </row>
    <row r="19" spans="1:7" s="381" customFormat="1" x14ac:dyDescent="0.25">
      <c r="A19" s="383" t="s">
        <v>1215</v>
      </c>
      <c r="B19" s="594" t="str">
        <f>B38</f>
        <v>VH Brezje ozemljitve</v>
      </c>
      <c r="C19" s="597"/>
      <c r="D19" s="597"/>
      <c r="E19" s="597"/>
      <c r="F19" s="420">
        <f>F51</f>
        <v>0</v>
      </c>
      <c r="G19" s="382"/>
    </row>
    <row r="20" spans="1:7" s="381" customFormat="1" ht="15" customHeight="1" x14ac:dyDescent="0.25">
      <c r="A20" s="383" t="s">
        <v>1217</v>
      </c>
      <c r="B20" s="594" t="str">
        <f>B54</f>
        <v>VH Brezje elektro inštalacije splošne moči in razsvetljave</v>
      </c>
      <c r="C20" s="597"/>
      <c r="D20" s="597"/>
      <c r="E20" s="597"/>
      <c r="F20" s="420">
        <f>F86</f>
        <v>0</v>
      </c>
      <c r="G20" s="382"/>
    </row>
    <row r="21" spans="1:7" s="381" customFormat="1" x14ac:dyDescent="0.25">
      <c r="A21" s="383" t="s">
        <v>1219</v>
      </c>
      <c r="B21" s="594" t="str">
        <f>B88</f>
        <v>VH Brezje  avtomatika in telemetrija</v>
      </c>
      <c r="C21" s="597"/>
      <c r="D21" s="597"/>
      <c r="E21" s="597"/>
      <c r="F21" s="420">
        <f>F143</f>
        <v>0</v>
      </c>
      <c r="G21" s="382"/>
    </row>
    <row r="22" spans="1:7" s="381" customFormat="1" x14ac:dyDescent="0.25">
      <c r="A22" s="383" t="s">
        <v>1221</v>
      </c>
      <c r="B22" s="594" t="str">
        <f>B146</f>
        <v>Ostalo VH Brezje</v>
      </c>
      <c r="C22" s="597"/>
      <c r="D22" s="597"/>
      <c r="E22" s="597"/>
      <c r="F22" s="420">
        <f>F153</f>
        <v>0</v>
      </c>
      <c r="G22" s="382"/>
    </row>
    <row r="23" spans="1:7" s="381" customFormat="1" x14ac:dyDescent="0.25">
      <c r="A23" s="574"/>
      <c r="B23" s="591"/>
      <c r="C23" s="592"/>
      <c r="D23" s="592"/>
      <c r="E23" s="592"/>
      <c r="F23" s="578"/>
      <c r="G23" s="382"/>
    </row>
    <row r="24" spans="1:7" s="381" customFormat="1" x14ac:dyDescent="0.25">
      <c r="A24" s="383"/>
      <c r="B24" s="593" t="s">
        <v>11</v>
      </c>
      <c r="C24" s="597"/>
      <c r="D24" s="597"/>
      <c r="E24" s="597"/>
      <c r="F24" s="423">
        <f>SUM(F19:F23)</f>
        <v>0</v>
      </c>
      <c r="G24" s="382"/>
    </row>
    <row r="25" spans="1:7" s="381" customFormat="1" x14ac:dyDescent="0.25">
      <c r="A25" s="386"/>
      <c r="B25" s="387"/>
      <c r="C25" s="388"/>
      <c r="D25" s="388"/>
      <c r="E25" s="380"/>
      <c r="G25" s="382"/>
    </row>
    <row r="26" spans="1:7" s="381" customFormat="1" x14ac:dyDescent="0.25">
      <c r="A26" s="386"/>
      <c r="B26" s="387"/>
      <c r="C26" s="388"/>
      <c r="D26" s="388"/>
      <c r="E26" s="380"/>
      <c r="G26" s="382"/>
    </row>
    <row r="27" spans="1:7" s="381" customFormat="1" x14ac:dyDescent="0.25">
      <c r="A27" s="386"/>
      <c r="B27" s="387"/>
      <c r="C27" s="388"/>
      <c r="D27" s="388"/>
      <c r="E27" s="380"/>
      <c r="G27" s="382"/>
    </row>
    <row r="28" spans="1:7" s="381" customFormat="1" x14ac:dyDescent="0.25">
      <c r="A28" s="386"/>
      <c r="B28" s="387"/>
      <c r="C28" s="388"/>
      <c r="D28" s="388"/>
      <c r="E28" s="380"/>
      <c r="G28" s="382"/>
    </row>
    <row r="29" spans="1:7" s="381" customFormat="1" x14ac:dyDescent="0.25">
      <c r="A29" s="386"/>
      <c r="B29" s="387"/>
      <c r="C29" s="388"/>
      <c r="D29" s="388"/>
      <c r="E29" s="380"/>
      <c r="G29" s="382"/>
    </row>
    <row r="30" spans="1:7" s="381" customFormat="1" x14ac:dyDescent="0.25">
      <c r="A30" s="386"/>
      <c r="B30" s="387"/>
      <c r="C30" s="388"/>
      <c r="D30" s="388"/>
      <c r="E30" s="380"/>
      <c r="G30" s="382"/>
    </row>
    <row r="31" spans="1:7" s="381" customFormat="1" x14ac:dyDescent="0.25">
      <c r="A31" s="386"/>
      <c r="B31" s="387"/>
      <c r="C31" s="388"/>
      <c r="D31" s="388"/>
      <c r="E31" s="380"/>
      <c r="G31" s="382"/>
    </row>
    <row r="32" spans="1:7" s="381" customFormat="1" x14ac:dyDescent="0.25">
      <c r="A32" s="386"/>
      <c r="B32" s="387"/>
      <c r="C32" s="388"/>
      <c r="D32" s="388"/>
      <c r="E32" s="380"/>
      <c r="G32" s="382"/>
    </row>
    <row r="33" spans="1:7" s="381" customFormat="1" x14ac:dyDescent="0.25">
      <c r="A33" s="386"/>
      <c r="B33" s="387"/>
      <c r="C33" s="388"/>
      <c r="D33" s="388"/>
      <c r="E33" s="380"/>
      <c r="G33" s="382"/>
    </row>
    <row r="34" spans="1:7" s="381" customFormat="1" x14ac:dyDescent="0.25">
      <c r="A34" s="386"/>
      <c r="B34" s="387"/>
      <c r="C34" s="388"/>
      <c r="D34" s="388"/>
      <c r="E34" s="380"/>
      <c r="G34" s="382"/>
    </row>
    <row r="35" spans="1:7" s="381" customFormat="1" x14ac:dyDescent="0.25">
      <c r="A35" s="386"/>
      <c r="B35" s="387"/>
      <c r="C35" s="388"/>
      <c r="D35" s="388"/>
      <c r="E35" s="380"/>
      <c r="G35" s="382"/>
    </row>
    <row r="36" spans="1:7" s="381" customFormat="1" x14ac:dyDescent="0.25">
      <c r="A36" s="389"/>
      <c r="B36" s="390"/>
      <c r="C36" s="391"/>
      <c r="D36" s="392"/>
      <c r="E36" s="393"/>
      <c r="G36" s="394"/>
    </row>
    <row r="37" spans="1:7" s="381" customFormat="1" ht="15.75" thickBot="1" x14ac:dyDescent="0.3">
      <c r="A37" s="389"/>
      <c r="B37" s="390"/>
      <c r="C37" s="391"/>
      <c r="D37" s="392"/>
      <c r="E37" s="393"/>
      <c r="G37" s="394"/>
    </row>
    <row r="38" spans="1:7" s="381" customFormat="1" ht="15.75" thickBot="1" x14ac:dyDescent="0.3">
      <c r="A38" s="395" t="s">
        <v>453</v>
      </c>
      <c r="B38" s="396" t="s">
        <v>1477</v>
      </c>
      <c r="C38" s="397"/>
      <c r="D38" s="424"/>
      <c r="E38" s="605"/>
      <c r="F38" s="426"/>
    </row>
    <row r="39" spans="1:7" ht="15.75" thickBot="1" x14ac:dyDescent="0.3">
      <c r="A39" s="401" t="s">
        <v>3</v>
      </c>
      <c r="B39" s="402" t="s">
        <v>4</v>
      </c>
      <c r="C39" s="402" t="s">
        <v>12</v>
      </c>
      <c r="D39" s="403" t="s">
        <v>13</v>
      </c>
      <c r="E39" s="606" t="s">
        <v>14</v>
      </c>
      <c r="F39" s="404" t="s">
        <v>5</v>
      </c>
    </row>
    <row r="40" spans="1:7" s="381" customFormat="1" ht="75" x14ac:dyDescent="0.25">
      <c r="A40" s="409" t="s">
        <v>7</v>
      </c>
      <c r="B40" s="410" t="s">
        <v>1274</v>
      </c>
      <c r="C40" s="411" t="s">
        <v>96</v>
      </c>
      <c r="D40" s="411">
        <v>70</v>
      </c>
      <c r="E40" s="9">
        <v>0</v>
      </c>
      <c r="F40" s="412">
        <f>D40*E40</f>
        <v>0</v>
      </c>
    </row>
    <row r="41" spans="1:7" s="381" customFormat="1" ht="60" x14ac:dyDescent="0.25">
      <c r="A41" s="409" t="s">
        <v>8</v>
      </c>
      <c r="B41" s="410" t="s">
        <v>1275</v>
      </c>
      <c r="C41" s="411" t="s">
        <v>66</v>
      </c>
      <c r="D41" s="411">
        <v>50</v>
      </c>
      <c r="E41" s="9">
        <v>0</v>
      </c>
      <c r="F41" s="412">
        <f t="shared" ref="F41:F50" si="0">D41*E41</f>
        <v>0</v>
      </c>
    </row>
    <row r="42" spans="1:7" s="381" customFormat="1" ht="105" x14ac:dyDescent="0.25">
      <c r="A42" s="409" t="s">
        <v>960</v>
      </c>
      <c r="B42" s="410" t="s">
        <v>1276</v>
      </c>
      <c r="C42" s="411" t="s">
        <v>911</v>
      </c>
      <c r="D42" s="411">
        <v>80</v>
      </c>
      <c r="E42" s="9">
        <v>0</v>
      </c>
      <c r="F42" s="412">
        <f t="shared" si="0"/>
        <v>0</v>
      </c>
    </row>
    <row r="43" spans="1:7" s="381" customFormat="1" ht="45" x14ac:dyDescent="0.25">
      <c r="A43" s="409" t="s">
        <v>961</v>
      </c>
      <c r="B43" s="410" t="s">
        <v>1277</v>
      </c>
      <c r="C43" s="411" t="s">
        <v>66</v>
      </c>
      <c r="D43" s="411">
        <v>40</v>
      </c>
      <c r="E43" s="9">
        <v>0</v>
      </c>
      <c r="F43" s="412">
        <f t="shared" si="0"/>
        <v>0</v>
      </c>
    </row>
    <row r="44" spans="1:7" s="381" customFormat="1" ht="45" x14ac:dyDescent="0.25">
      <c r="A44" s="409" t="s">
        <v>1239</v>
      </c>
      <c r="B44" s="410" t="s">
        <v>1278</v>
      </c>
      <c r="C44" s="411" t="s">
        <v>66</v>
      </c>
      <c r="D44" s="411">
        <v>40</v>
      </c>
      <c r="E44" s="9">
        <v>0</v>
      </c>
      <c r="F44" s="412">
        <f t="shared" si="0"/>
        <v>0</v>
      </c>
    </row>
    <row r="45" spans="1:7" s="381" customFormat="1" ht="60" x14ac:dyDescent="0.25">
      <c r="A45" s="409" t="s">
        <v>1241</v>
      </c>
      <c r="B45" s="410" t="s">
        <v>1279</v>
      </c>
      <c r="C45" s="411" t="s">
        <v>96</v>
      </c>
      <c r="D45" s="411">
        <v>50</v>
      </c>
      <c r="E45" s="9">
        <v>0</v>
      </c>
      <c r="F45" s="412">
        <f t="shared" si="0"/>
        <v>0</v>
      </c>
    </row>
    <row r="46" spans="1:7" s="381" customFormat="1" ht="60" x14ac:dyDescent="0.25">
      <c r="A46" s="409" t="s">
        <v>1243</v>
      </c>
      <c r="B46" s="410" t="s">
        <v>1280</v>
      </c>
      <c r="C46" s="411" t="s">
        <v>66</v>
      </c>
      <c r="D46" s="411">
        <v>2</v>
      </c>
      <c r="E46" s="9">
        <v>0</v>
      </c>
      <c r="F46" s="412">
        <f t="shared" si="0"/>
        <v>0</v>
      </c>
    </row>
    <row r="47" spans="1:7" s="381" customFormat="1" ht="60" x14ac:dyDescent="0.25">
      <c r="A47" s="409" t="s">
        <v>1245</v>
      </c>
      <c r="B47" s="410" t="s">
        <v>1281</v>
      </c>
      <c r="C47" s="411" t="s">
        <v>96</v>
      </c>
      <c r="D47" s="411">
        <v>10</v>
      </c>
      <c r="E47" s="9">
        <v>0</v>
      </c>
      <c r="F47" s="412">
        <f t="shared" si="0"/>
        <v>0</v>
      </c>
    </row>
    <row r="48" spans="1:7" s="381" customFormat="1" ht="45" x14ac:dyDescent="0.25">
      <c r="A48" s="409" t="s">
        <v>1247</v>
      </c>
      <c r="B48" s="410" t="s">
        <v>1282</v>
      </c>
      <c r="C48" s="411" t="s">
        <v>18</v>
      </c>
      <c r="D48" s="411">
        <v>1</v>
      </c>
      <c r="E48" s="9">
        <v>0</v>
      </c>
      <c r="F48" s="412">
        <f t="shared" si="0"/>
        <v>0</v>
      </c>
    </row>
    <row r="49" spans="1:7" s="381" customFormat="1" ht="30" x14ac:dyDescent="0.25">
      <c r="A49" s="409" t="s">
        <v>1249</v>
      </c>
      <c r="B49" s="410" t="s">
        <v>1283</v>
      </c>
      <c r="C49" s="411" t="s">
        <v>66</v>
      </c>
      <c r="D49" s="411">
        <v>2</v>
      </c>
      <c r="E49" s="9">
        <v>0</v>
      </c>
      <c r="F49" s="412">
        <f t="shared" si="0"/>
        <v>0</v>
      </c>
    </row>
    <row r="50" spans="1:7" s="381" customFormat="1" ht="75.75" thickBot="1" x14ac:dyDescent="0.3">
      <c r="A50" s="409" t="s">
        <v>1251</v>
      </c>
      <c r="B50" s="410" t="s">
        <v>1478</v>
      </c>
      <c r="C50" s="411" t="s">
        <v>66</v>
      </c>
      <c r="D50" s="411">
        <v>7</v>
      </c>
      <c r="E50" s="9">
        <v>0</v>
      </c>
      <c r="F50" s="413">
        <f t="shared" si="0"/>
        <v>0</v>
      </c>
    </row>
    <row r="51" spans="1:7" s="381" customFormat="1" ht="15.75" thickBot="1" x14ac:dyDescent="0.3">
      <c r="A51" s="414"/>
      <c r="B51" s="415"/>
      <c r="C51" s="377"/>
      <c r="E51" s="607" t="s">
        <v>1479</v>
      </c>
      <c r="F51" s="417">
        <f>SUM(F40:F50)</f>
        <v>0</v>
      </c>
    </row>
    <row r="52" spans="1:7" s="381" customFormat="1" x14ac:dyDescent="0.25">
      <c r="A52" s="414"/>
      <c r="B52" s="595"/>
      <c r="C52" s="368"/>
      <c r="D52" s="377"/>
      <c r="E52" s="608"/>
      <c r="G52" s="382"/>
    </row>
    <row r="53" spans="1:7" ht="15.75" thickBot="1" x14ac:dyDescent="0.3">
      <c r="E53" s="609"/>
    </row>
    <row r="54" spans="1:7" s="381" customFormat="1" ht="15.75" thickBot="1" x14ac:dyDescent="0.3">
      <c r="A54" s="395">
        <v>2</v>
      </c>
      <c r="B54" s="396" t="s">
        <v>1480</v>
      </c>
      <c r="C54" s="397"/>
      <c r="D54" s="424"/>
      <c r="E54" s="605"/>
      <c r="F54" s="426"/>
    </row>
    <row r="55" spans="1:7" ht="15.75" thickBot="1" x14ac:dyDescent="0.3">
      <c r="A55" s="401" t="s">
        <v>3</v>
      </c>
      <c r="B55" s="402" t="s">
        <v>4</v>
      </c>
      <c r="C55" s="402" t="s">
        <v>12</v>
      </c>
      <c r="D55" s="403" t="s">
        <v>13</v>
      </c>
      <c r="E55" s="606" t="s">
        <v>14</v>
      </c>
      <c r="F55" s="404" t="s">
        <v>5</v>
      </c>
    </row>
    <row r="56" spans="1:7" s="381" customFormat="1" x14ac:dyDescent="0.25">
      <c r="A56" s="409" t="s">
        <v>9</v>
      </c>
      <c r="B56" s="410" t="s">
        <v>1287</v>
      </c>
      <c r="C56" s="411" t="s">
        <v>96</v>
      </c>
      <c r="D56" s="411">
        <v>10</v>
      </c>
      <c r="E56" s="9">
        <v>0</v>
      </c>
      <c r="F56" s="412">
        <f>D56*E56</f>
        <v>0</v>
      </c>
    </row>
    <row r="57" spans="1:7" s="381" customFormat="1" ht="60" x14ac:dyDescent="0.25">
      <c r="A57" s="409" t="s">
        <v>10</v>
      </c>
      <c r="B57" s="410" t="s">
        <v>1481</v>
      </c>
      <c r="C57" s="411" t="s">
        <v>96</v>
      </c>
      <c r="D57" s="411">
        <v>8</v>
      </c>
      <c r="E57" s="9">
        <v>0</v>
      </c>
      <c r="F57" s="412">
        <f t="shared" ref="F57:F85" si="1">D57*E57</f>
        <v>0</v>
      </c>
    </row>
    <row r="58" spans="1:7" s="381" customFormat="1" ht="60" x14ac:dyDescent="0.25">
      <c r="A58" s="409" t="s">
        <v>1289</v>
      </c>
      <c r="B58" s="410" t="s">
        <v>1290</v>
      </c>
      <c r="C58" s="411" t="s">
        <v>96</v>
      </c>
      <c r="D58" s="411">
        <v>20</v>
      </c>
      <c r="E58" s="9">
        <v>0</v>
      </c>
      <c r="F58" s="412">
        <f t="shared" si="1"/>
        <v>0</v>
      </c>
    </row>
    <row r="59" spans="1:7" s="381" customFormat="1" ht="60" x14ac:dyDescent="0.25">
      <c r="A59" s="409" t="s">
        <v>1291</v>
      </c>
      <c r="B59" s="410" t="s">
        <v>1482</v>
      </c>
      <c r="C59" s="411" t="s">
        <v>96</v>
      </c>
      <c r="D59" s="411">
        <v>40</v>
      </c>
      <c r="E59" s="9">
        <v>0</v>
      </c>
      <c r="F59" s="412">
        <f t="shared" si="1"/>
        <v>0</v>
      </c>
    </row>
    <row r="60" spans="1:7" s="381" customFormat="1" ht="45" x14ac:dyDescent="0.25">
      <c r="A60" s="409" t="s">
        <v>1293</v>
      </c>
      <c r="B60" s="410" t="s">
        <v>1292</v>
      </c>
      <c r="C60" s="411" t="s">
        <v>96</v>
      </c>
      <c r="D60" s="411">
        <v>40</v>
      </c>
      <c r="E60" s="9">
        <v>0</v>
      </c>
      <c r="F60" s="412">
        <f t="shared" si="1"/>
        <v>0</v>
      </c>
    </row>
    <row r="61" spans="1:7" s="381" customFormat="1" ht="45" x14ac:dyDescent="0.25">
      <c r="A61" s="409" t="s">
        <v>1295</v>
      </c>
      <c r="B61" s="410" t="s">
        <v>1294</v>
      </c>
      <c r="C61" s="411" t="s">
        <v>96</v>
      </c>
      <c r="D61" s="411">
        <v>40</v>
      </c>
      <c r="E61" s="9">
        <v>0</v>
      </c>
      <c r="F61" s="412">
        <f t="shared" si="1"/>
        <v>0</v>
      </c>
    </row>
    <row r="62" spans="1:7" s="381" customFormat="1" ht="30" x14ac:dyDescent="0.25">
      <c r="A62" s="409" t="s">
        <v>1297</v>
      </c>
      <c r="B62" s="410" t="s">
        <v>1296</v>
      </c>
      <c r="C62" s="411" t="s">
        <v>96</v>
      </c>
      <c r="D62" s="411">
        <v>50</v>
      </c>
      <c r="E62" s="9">
        <v>0</v>
      </c>
      <c r="F62" s="412">
        <f t="shared" si="1"/>
        <v>0</v>
      </c>
    </row>
    <row r="63" spans="1:7" s="381" customFormat="1" x14ac:dyDescent="0.25">
      <c r="A63" s="409" t="s">
        <v>1299</v>
      </c>
      <c r="B63" s="410" t="s">
        <v>1298</v>
      </c>
      <c r="C63" s="411" t="s">
        <v>96</v>
      </c>
      <c r="D63" s="411">
        <v>50</v>
      </c>
      <c r="E63" s="9">
        <v>0</v>
      </c>
      <c r="F63" s="412">
        <f t="shared" si="1"/>
        <v>0</v>
      </c>
    </row>
    <row r="64" spans="1:7" s="381" customFormat="1" ht="45" x14ac:dyDescent="0.25">
      <c r="A64" s="409" t="s">
        <v>1301</v>
      </c>
      <c r="B64" s="410" t="s">
        <v>1483</v>
      </c>
      <c r="C64" s="411" t="s">
        <v>66</v>
      </c>
      <c r="D64" s="411">
        <v>7</v>
      </c>
      <c r="E64" s="9">
        <v>0</v>
      </c>
      <c r="F64" s="412">
        <f t="shared" si="1"/>
        <v>0</v>
      </c>
    </row>
    <row r="65" spans="1:6" s="381" customFormat="1" ht="45" x14ac:dyDescent="0.25">
      <c r="A65" s="409" t="s">
        <v>1303</v>
      </c>
      <c r="B65" s="410" t="s">
        <v>1302</v>
      </c>
      <c r="C65" s="411" t="s">
        <v>66</v>
      </c>
      <c r="D65" s="411">
        <v>6</v>
      </c>
      <c r="E65" s="9">
        <v>0</v>
      </c>
      <c r="F65" s="412">
        <f t="shared" si="1"/>
        <v>0</v>
      </c>
    </row>
    <row r="66" spans="1:6" s="381" customFormat="1" ht="45" x14ac:dyDescent="0.25">
      <c r="A66" s="409" t="s">
        <v>1305</v>
      </c>
      <c r="B66" s="410" t="s">
        <v>1484</v>
      </c>
      <c r="C66" s="411" t="s">
        <v>66</v>
      </c>
      <c r="D66" s="411">
        <v>2</v>
      </c>
      <c r="E66" s="9">
        <v>0</v>
      </c>
      <c r="F66" s="412">
        <f t="shared" si="1"/>
        <v>0</v>
      </c>
    </row>
    <row r="67" spans="1:6" s="381" customFormat="1" ht="30" x14ac:dyDescent="0.25">
      <c r="A67" s="409" t="s">
        <v>1307</v>
      </c>
      <c r="B67" s="410" t="s">
        <v>1304</v>
      </c>
      <c r="C67" s="411" t="s">
        <v>66</v>
      </c>
      <c r="D67" s="411">
        <v>4</v>
      </c>
      <c r="E67" s="9">
        <v>0</v>
      </c>
      <c r="F67" s="412">
        <f t="shared" si="1"/>
        <v>0</v>
      </c>
    </row>
    <row r="68" spans="1:6" s="381" customFormat="1" ht="30" x14ac:dyDescent="0.25">
      <c r="A68" s="409" t="s">
        <v>1309</v>
      </c>
      <c r="B68" s="410" t="s">
        <v>1306</v>
      </c>
      <c r="C68" s="411" t="s">
        <v>66</v>
      </c>
      <c r="D68" s="411">
        <v>2</v>
      </c>
      <c r="E68" s="9">
        <v>0</v>
      </c>
      <c r="F68" s="412">
        <f t="shared" si="1"/>
        <v>0</v>
      </c>
    </row>
    <row r="69" spans="1:6" s="381" customFormat="1" ht="30" x14ac:dyDescent="0.25">
      <c r="A69" s="409" t="s">
        <v>1311</v>
      </c>
      <c r="B69" s="410" t="s">
        <v>1485</v>
      </c>
      <c r="C69" s="411" t="s">
        <v>66</v>
      </c>
      <c r="D69" s="411">
        <v>1</v>
      </c>
      <c r="E69" s="9">
        <v>0</v>
      </c>
      <c r="F69" s="412">
        <f t="shared" si="1"/>
        <v>0</v>
      </c>
    </row>
    <row r="70" spans="1:6" s="381" customFormat="1" ht="30" x14ac:dyDescent="0.25">
      <c r="A70" s="409" t="s">
        <v>1313</v>
      </c>
      <c r="B70" s="410" t="s">
        <v>1310</v>
      </c>
      <c r="C70" s="411" t="s">
        <v>66</v>
      </c>
      <c r="D70" s="411">
        <v>9</v>
      </c>
      <c r="E70" s="9">
        <v>0</v>
      </c>
      <c r="F70" s="412">
        <f t="shared" si="1"/>
        <v>0</v>
      </c>
    </row>
    <row r="71" spans="1:6" s="381" customFormat="1" ht="30" x14ac:dyDescent="0.25">
      <c r="A71" s="409" t="s">
        <v>1315</v>
      </c>
      <c r="B71" s="410" t="s">
        <v>1312</v>
      </c>
      <c r="C71" s="411" t="s">
        <v>66</v>
      </c>
      <c r="D71" s="411">
        <v>2</v>
      </c>
      <c r="E71" s="9">
        <v>0</v>
      </c>
      <c r="F71" s="412">
        <f t="shared" si="1"/>
        <v>0</v>
      </c>
    </row>
    <row r="72" spans="1:6" s="381" customFormat="1" x14ac:dyDescent="0.25">
      <c r="A72" s="409" t="s">
        <v>1317</v>
      </c>
      <c r="B72" s="410" t="s">
        <v>1314</v>
      </c>
      <c r="C72" s="411" t="s">
        <v>96</v>
      </c>
      <c r="D72" s="411">
        <v>120</v>
      </c>
      <c r="E72" s="9">
        <v>0</v>
      </c>
      <c r="F72" s="412">
        <f t="shared" si="1"/>
        <v>0</v>
      </c>
    </row>
    <row r="73" spans="1:6" s="381" customFormat="1" x14ac:dyDescent="0.25">
      <c r="A73" s="409" t="s">
        <v>1319</v>
      </c>
      <c r="B73" s="410" t="s">
        <v>1316</v>
      </c>
      <c r="C73" s="411" t="s">
        <v>96</v>
      </c>
      <c r="D73" s="411">
        <v>15</v>
      </c>
      <c r="E73" s="9">
        <v>0</v>
      </c>
      <c r="F73" s="412">
        <f t="shared" si="1"/>
        <v>0</v>
      </c>
    </row>
    <row r="74" spans="1:6" s="381" customFormat="1" x14ac:dyDescent="0.25">
      <c r="A74" s="409" t="s">
        <v>1321</v>
      </c>
      <c r="B74" s="410" t="s">
        <v>1318</v>
      </c>
      <c r="C74" s="411" t="s">
        <v>96</v>
      </c>
      <c r="D74" s="411">
        <v>40</v>
      </c>
      <c r="E74" s="9">
        <v>0</v>
      </c>
      <c r="F74" s="412">
        <f t="shared" si="1"/>
        <v>0</v>
      </c>
    </row>
    <row r="75" spans="1:6" s="381" customFormat="1" x14ac:dyDescent="0.25">
      <c r="A75" s="409" t="s">
        <v>1323</v>
      </c>
      <c r="B75" s="410" t="s">
        <v>1320</v>
      </c>
      <c r="C75" s="411" t="s">
        <v>96</v>
      </c>
      <c r="D75" s="411">
        <v>27</v>
      </c>
      <c r="E75" s="9">
        <v>0</v>
      </c>
      <c r="F75" s="412">
        <f t="shared" si="1"/>
        <v>0</v>
      </c>
    </row>
    <row r="76" spans="1:6" s="381" customFormat="1" x14ac:dyDescent="0.25">
      <c r="A76" s="409" t="s">
        <v>1325</v>
      </c>
      <c r="B76" s="410" t="s">
        <v>1322</v>
      </c>
      <c r="C76" s="411" t="s">
        <v>96</v>
      </c>
      <c r="D76" s="411">
        <v>20</v>
      </c>
      <c r="E76" s="9">
        <v>0</v>
      </c>
      <c r="F76" s="412">
        <f t="shared" si="1"/>
        <v>0</v>
      </c>
    </row>
    <row r="77" spans="1:6" s="381" customFormat="1" x14ac:dyDescent="0.25">
      <c r="A77" s="409" t="s">
        <v>1327</v>
      </c>
      <c r="B77" s="410" t="s">
        <v>1324</v>
      </c>
      <c r="C77" s="411" t="s">
        <v>96</v>
      </c>
      <c r="D77" s="411">
        <v>30</v>
      </c>
      <c r="E77" s="9">
        <v>0</v>
      </c>
      <c r="F77" s="412">
        <f t="shared" si="1"/>
        <v>0</v>
      </c>
    </row>
    <row r="78" spans="1:6" s="381" customFormat="1" x14ac:dyDescent="0.25">
      <c r="A78" s="409" t="s">
        <v>1329</v>
      </c>
      <c r="B78" s="410" t="s">
        <v>1486</v>
      </c>
      <c r="C78" s="411" t="s">
        <v>96</v>
      </c>
      <c r="D78" s="411">
        <v>60</v>
      </c>
      <c r="E78" s="9">
        <v>0</v>
      </c>
      <c r="F78" s="412">
        <f t="shared" si="1"/>
        <v>0</v>
      </c>
    </row>
    <row r="79" spans="1:6" s="381" customFormat="1" x14ac:dyDescent="0.25">
      <c r="A79" s="409" t="s">
        <v>1331</v>
      </c>
      <c r="B79" s="410" t="s">
        <v>1487</v>
      </c>
      <c r="C79" s="411" t="s">
        <v>96</v>
      </c>
      <c r="D79" s="411">
        <v>40</v>
      </c>
      <c r="E79" s="9">
        <v>0</v>
      </c>
      <c r="F79" s="412">
        <f t="shared" si="1"/>
        <v>0</v>
      </c>
    </row>
    <row r="80" spans="1:6" s="381" customFormat="1" x14ac:dyDescent="0.25">
      <c r="A80" s="409" t="s">
        <v>1333</v>
      </c>
      <c r="B80" s="410" t="s">
        <v>1330</v>
      </c>
      <c r="C80" s="411" t="s">
        <v>18</v>
      </c>
      <c r="D80" s="411">
        <v>1</v>
      </c>
      <c r="E80" s="9">
        <v>0</v>
      </c>
      <c r="F80" s="412">
        <f t="shared" si="1"/>
        <v>0</v>
      </c>
    </row>
    <row r="81" spans="1:6" s="381" customFormat="1" x14ac:dyDescent="0.25">
      <c r="A81" s="409" t="s">
        <v>1335</v>
      </c>
      <c r="B81" s="410" t="s">
        <v>1332</v>
      </c>
      <c r="C81" s="411" t="s">
        <v>18</v>
      </c>
      <c r="D81" s="411">
        <v>1</v>
      </c>
      <c r="E81" s="9">
        <v>0</v>
      </c>
      <c r="F81" s="412">
        <f t="shared" si="1"/>
        <v>0</v>
      </c>
    </row>
    <row r="82" spans="1:6" s="381" customFormat="1" ht="45" x14ac:dyDescent="0.25">
      <c r="A82" s="409" t="s">
        <v>1337</v>
      </c>
      <c r="B82" s="410" t="s">
        <v>1488</v>
      </c>
      <c r="C82" s="411" t="s">
        <v>18</v>
      </c>
      <c r="D82" s="411">
        <v>1</v>
      </c>
      <c r="E82" s="9">
        <v>0</v>
      </c>
      <c r="F82" s="412">
        <f t="shared" si="1"/>
        <v>0</v>
      </c>
    </row>
    <row r="83" spans="1:6" s="381" customFormat="1" ht="60" x14ac:dyDescent="0.25">
      <c r="A83" s="409" t="s">
        <v>1339</v>
      </c>
      <c r="B83" s="410" t="s">
        <v>1489</v>
      </c>
      <c r="C83" s="411" t="s">
        <v>18</v>
      </c>
      <c r="D83" s="411">
        <v>1</v>
      </c>
      <c r="E83" s="9">
        <v>0</v>
      </c>
      <c r="F83" s="412">
        <f t="shared" si="1"/>
        <v>0</v>
      </c>
    </row>
    <row r="84" spans="1:6" s="381" customFormat="1" x14ac:dyDescent="0.25">
      <c r="A84" s="409" t="s">
        <v>1490</v>
      </c>
      <c r="B84" s="410" t="s">
        <v>1491</v>
      </c>
      <c r="C84" s="411" t="s">
        <v>18</v>
      </c>
      <c r="D84" s="411">
        <v>1</v>
      </c>
      <c r="E84" s="9">
        <v>0</v>
      </c>
      <c r="F84" s="412">
        <f t="shared" si="1"/>
        <v>0</v>
      </c>
    </row>
    <row r="85" spans="1:6" s="381" customFormat="1" ht="45.75" thickBot="1" x14ac:dyDescent="0.3">
      <c r="A85" s="409" t="s">
        <v>1492</v>
      </c>
      <c r="B85" s="410" t="s">
        <v>1493</v>
      </c>
      <c r="C85" s="411" t="s">
        <v>18</v>
      </c>
      <c r="D85" s="411">
        <v>1</v>
      </c>
      <c r="E85" s="9">
        <v>0</v>
      </c>
      <c r="F85" s="413">
        <f t="shared" si="1"/>
        <v>0</v>
      </c>
    </row>
    <row r="86" spans="1:6" s="381" customFormat="1" ht="15.75" thickBot="1" x14ac:dyDescent="0.3">
      <c r="A86" s="414"/>
      <c r="B86" s="415"/>
      <c r="C86" s="377"/>
      <c r="E86" s="607" t="s">
        <v>1494</v>
      </c>
      <c r="F86" s="417">
        <f>SUM(F56:F85)</f>
        <v>0</v>
      </c>
    </row>
    <row r="87" spans="1:6" s="381" customFormat="1" ht="15.75" thickBot="1" x14ac:dyDescent="0.3">
      <c r="A87" s="427"/>
      <c r="B87" s="428"/>
      <c r="C87" s="429"/>
      <c r="D87" s="430"/>
      <c r="E87" s="610"/>
    </row>
    <row r="88" spans="1:6" s="381" customFormat="1" ht="15.75" thickBot="1" x14ac:dyDescent="0.3">
      <c r="A88" s="395">
        <v>3</v>
      </c>
      <c r="B88" s="396" t="s">
        <v>1495</v>
      </c>
      <c r="C88" s="397"/>
      <c r="D88" s="424"/>
      <c r="E88" s="605"/>
      <c r="F88" s="426"/>
    </row>
    <row r="89" spans="1:6" ht="15.75" thickBot="1" x14ac:dyDescent="0.3">
      <c r="A89" s="401" t="s">
        <v>3</v>
      </c>
      <c r="B89" s="402" t="s">
        <v>4</v>
      </c>
      <c r="C89" s="402" t="s">
        <v>12</v>
      </c>
      <c r="D89" s="403" t="s">
        <v>13</v>
      </c>
      <c r="E89" s="606" t="s">
        <v>14</v>
      </c>
      <c r="F89" s="404" t="s">
        <v>5</v>
      </c>
    </row>
    <row r="90" spans="1:6" s="381" customFormat="1" ht="30" x14ac:dyDescent="0.25">
      <c r="A90" s="409" t="s">
        <v>1344</v>
      </c>
      <c r="B90" s="410" t="s">
        <v>1345</v>
      </c>
      <c r="C90" s="411" t="s">
        <v>18</v>
      </c>
      <c r="D90" s="411">
        <v>1</v>
      </c>
      <c r="E90" s="9">
        <v>0</v>
      </c>
      <c r="F90" s="412">
        <f>D90*E90</f>
        <v>0</v>
      </c>
    </row>
    <row r="91" spans="1:6" s="381" customFormat="1" ht="30" x14ac:dyDescent="0.25">
      <c r="A91" s="409" t="s">
        <v>1346</v>
      </c>
      <c r="B91" s="410" t="s">
        <v>1496</v>
      </c>
      <c r="C91" s="411" t="s">
        <v>66</v>
      </c>
      <c r="D91" s="411">
        <v>1</v>
      </c>
      <c r="E91" s="9">
        <v>0</v>
      </c>
      <c r="F91" s="412">
        <f t="shared" ref="F91:F142" si="2">D91*E91</f>
        <v>0</v>
      </c>
    </row>
    <row r="92" spans="1:6" s="381" customFormat="1" ht="30" x14ac:dyDescent="0.25">
      <c r="A92" s="409" t="s">
        <v>1348</v>
      </c>
      <c r="B92" s="410" t="s">
        <v>1349</v>
      </c>
      <c r="C92" s="411" t="s">
        <v>66</v>
      </c>
      <c r="D92" s="411">
        <v>1</v>
      </c>
      <c r="E92" s="9">
        <v>0</v>
      </c>
      <c r="F92" s="412">
        <f t="shared" si="2"/>
        <v>0</v>
      </c>
    </row>
    <row r="93" spans="1:6" s="381" customFormat="1" ht="45" x14ac:dyDescent="0.25">
      <c r="A93" s="409" t="s">
        <v>1350</v>
      </c>
      <c r="B93" s="410" t="s">
        <v>1351</v>
      </c>
      <c r="C93" s="411" t="s">
        <v>66</v>
      </c>
      <c r="D93" s="411">
        <v>1</v>
      </c>
      <c r="E93" s="9">
        <v>0</v>
      </c>
      <c r="F93" s="412">
        <f t="shared" si="2"/>
        <v>0</v>
      </c>
    </row>
    <row r="94" spans="1:6" s="381" customFormat="1" ht="45" x14ac:dyDescent="0.25">
      <c r="A94" s="409" t="s">
        <v>1352</v>
      </c>
      <c r="B94" s="410" t="s">
        <v>1497</v>
      </c>
      <c r="C94" s="411" t="s">
        <v>66</v>
      </c>
      <c r="D94" s="411">
        <v>1</v>
      </c>
      <c r="E94" s="9">
        <v>0</v>
      </c>
      <c r="F94" s="412">
        <f t="shared" si="2"/>
        <v>0</v>
      </c>
    </row>
    <row r="95" spans="1:6" s="381" customFormat="1" ht="45" x14ac:dyDescent="0.25">
      <c r="A95" s="409" t="s">
        <v>1354</v>
      </c>
      <c r="B95" s="410" t="s">
        <v>1355</v>
      </c>
      <c r="C95" s="411" t="s">
        <v>66</v>
      </c>
      <c r="D95" s="411">
        <v>1</v>
      </c>
      <c r="E95" s="9">
        <v>0</v>
      </c>
      <c r="F95" s="412">
        <f t="shared" si="2"/>
        <v>0</v>
      </c>
    </row>
    <row r="96" spans="1:6" s="381" customFormat="1" ht="45" x14ac:dyDescent="0.25">
      <c r="A96" s="409" t="s">
        <v>1356</v>
      </c>
      <c r="B96" s="410" t="s">
        <v>1357</v>
      </c>
      <c r="C96" s="411" t="s">
        <v>66</v>
      </c>
      <c r="D96" s="411">
        <v>1</v>
      </c>
      <c r="E96" s="9">
        <v>0</v>
      </c>
      <c r="F96" s="412">
        <f t="shared" si="2"/>
        <v>0</v>
      </c>
    </row>
    <row r="97" spans="1:6" s="381" customFormat="1" x14ac:dyDescent="0.25">
      <c r="A97" s="409" t="s">
        <v>1358</v>
      </c>
      <c r="B97" s="410" t="s">
        <v>1359</v>
      </c>
      <c r="C97" s="411" t="s">
        <v>18</v>
      </c>
      <c r="D97" s="411">
        <v>1</v>
      </c>
      <c r="E97" s="9">
        <v>0</v>
      </c>
      <c r="F97" s="412">
        <f t="shared" si="2"/>
        <v>0</v>
      </c>
    </row>
    <row r="98" spans="1:6" s="381" customFormat="1" ht="30" x14ac:dyDescent="0.25">
      <c r="A98" s="409" t="s">
        <v>1360</v>
      </c>
      <c r="B98" s="410" t="s">
        <v>1363</v>
      </c>
      <c r="C98" s="411" t="s">
        <v>66</v>
      </c>
      <c r="D98" s="411">
        <v>1</v>
      </c>
      <c r="E98" s="9">
        <v>0</v>
      </c>
      <c r="F98" s="412">
        <f t="shared" si="2"/>
        <v>0</v>
      </c>
    </row>
    <row r="99" spans="1:6" s="381" customFormat="1" ht="45" x14ac:dyDescent="0.25">
      <c r="A99" s="409" t="s">
        <v>1362</v>
      </c>
      <c r="B99" s="410" t="s">
        <v>1365</v>
      </c>
      <c r="C99" s="411" t="s">
        <v>66</v>
      </c>
      <c r="D99" s="411">
        <v>4</v>
      </c>
      <c r="E99" s="9">
        <v>0</v>
      </c>
      <c r="F99" s="412">
        <f t="shared" si="2"/>
        <v>0</v>
      </c>
    </row>
    <row r="100" spans="1:6" s="381" customFormat="1" ht="45" x14ac:dyDescent="0.25">
      <c r="A100" s="409" t="s">
        <v>1364</v>
      </c>
      <c r="B100" s="410" t="s">
        <v>1367</v>
      </c>
      <c r="C100" s="411" t="s">
        <v>66</v>
      </c>
      <c r="D100" s="411">
        <v>4</v>
      </c>
      <c r="E100" s="9">
        <v>0</v>
      </c>
      <c r="F100" s="412">
        <f t="shared" si="2"/>
        <v>0</v>
      </c>
    </row>
    <row r="101" spans="1:6" s="381" customFormat="1" ht="45" x14ac:dyDescent="0.25">
      <c r="A101" s="409" t="s">
        <v>1366</v>
      </c>
      <c r="B101" s="410" t="s">
        <v>1369</v>
      </c>
      <c r="C101" s="411" t="s">
        <v>66</v>
      </c>
      <c r="D101" s="411">
        <v>1</v>
      </c>
      <c r="E101" s="9">
        <v>0</v>
      </c>
      <c r="F101" s="412">
        <f t="shared" si="2"/>
        <v>0</v>
      </c>
    </row>
    <row r="102" spans="1:6" s="381" customFormat="1" ht="45" x14ac:dyDescent="0.25">
      <c r="A102" s="409" t="s">
        <v>1368</v>
      </c>
      <c r="B102" s="410" t="s">
        <v>1371</v>
      </c>
      <c r="C102" s="411" t="s">
        <v>66</v>
      </c>
      <c r="D102" s="411">
        <v>6</v>
      </c>
      <c r="E102" s="9">
        <v>0</v>
      </c>
      <c r="F102" s="412">
        <f t="shared" si="2"/>
        <v>0</v>
      </c>
    </row>
    <row r="103" spans="1:6" s="381" customFormat="1" ht="45" x14ac:dyDescent="0.25">
      <c r="A103" s="409" t="s">
        <v>1370</v>
      </c>
      <c r="B103" s="410" t="s">
        <v>1373</v>
      </c>
      <c r="C103" s="411" t="s">
        <v>66</v>
      </c>
      <c r="D103" s="411">
        <v>2</v>
      </c>
      <c r="E103" s="9">
        <v>0</v>
      </c>
      <c r="F103" s="412">
        <f t="shared" si="2"/>
        <v>0</v>
      </c>
    </row>
    <row r="104" spans="1:6" s="381" customFormat="1" ht="30" x14ac:dyDescent="0.25">
      <c r="A104" s="409" t="s">
        <v>1372</v>
      </c>
      <c r="B104" s="410" t="s">
        <v>1375</v>
      </c>
      <c r="C104" s="411" t="s">
        <v>66</v>
      </c>
      <c r="D104" s="411">
        <v>4</v>
      </c>
      <c r="E104" s="9">
        <v>0</v>
      </c>
      <c r="F104" s="412">
        <f t="shared" si="2"/>
        <v>0</v>
      </c>
    </row>
    <row r="105" spans="1:6" s="381" customFormat="1" ht="30" x14ac:dyDescent="0.25">
      <c r="A105" s="409" t="s">
        <v>1374</v>
      </c>
      <c r="B105" s="410" t="s">
        <v>1377</v>
      </c>
      <c r="C105" s="411" t="s">
        <v>66</v>
      </c>
      <c r="D105" s="411">
        <v>4</v>
      </c>
      <c r="E105" s="9">
        <v>0</v>
      </c>
      <c r="F105" s="412">
        <f t="shared" si="2"/>
        <v>0</v>
      </c>
    </row>
    <row r="106" spans="1:6" s="381" customFormat="1" ht="30" x14ac:dyDescent="0.25">
      <c r="A106" s="409" t="s">
        <v>1376</v>
      </c>
      <c r="B106" s="410" t="s">
        <v>1379</v>
      </c>
      <c r="C106" s="411" t="s">
        <v>66</v>
      </c>
      <c r="D106" s="411">
        <v>1</v>
      </c>
      <c r="E106" s="9">
        <v>0</v>
      </c>
      <c r="F106" s="412">
        <f t="shared" si="2"/>
        <v>0</v>
      </c>
    </row>
    <row r="107" spans="1:6" s="381" customFormat="1" x14ac:dyDescent="0.25">
      <c r="A107" s="409" t="s">
        <v>1378</v>
      </c>
      <c r="B107" s="410" t="s">
        <v>1381</v>
      </c>
      <c r="C107" s="411" t="s">
        <v>66</v>
      </c>
      <c r="D107" s="411">
        <v>3</v>
      </c>
      <c r="E107" s="9">
        <v>0</v>
      </c>
      <c r="F107" s="412">
        <f t="shared" si="2"/>
        <v>0</v>
      </c>
    </row>
    <row r="108" spans="1:6" s="381" customFormat="1" x14ac:dyDescent="0.25">
      <c r="A108" s="409" t="s">
        <v>1380</v>
      </c>
      <c r="B108" s="410" t="s">
        <v>1381</v>
      </c>
      <c r="C108" s="411" t="s">
        <v>66</v>
      </c>
      <c r="D108" s="411">
        <v>5</v>
      </c>
      <c r="E108" s="9">
        <v>0</v>
      </c>
      <c r="F108" s="412">
        <f t="shared" si="2"/>
        <v>0</v>
      </c>
    </row>
    <row r="109" spans="1:6" s="381" customFormat="1" x14ac:dyDescent="0.25">
      <c r="A109" s="409" t="s">
        <v>1382</v>
      </c>
      <c r="B109" s="410" t="s">
        <v>1383</v>
      </c>
      <c r="C109" s="411" t="s">
        <v>66</v>
      </c>
      <c r="D109" s="411">
        <v>2</v>
      </c>
      <c r="E109" s="9">
        <v>0</v>
      </c>
      <c r="F109" s="412">
        <f t="shared" si="2"/>
        <v>0</v>
      </c>
    </row>
    <row r="110" spans="1:6" s="381" customFormat="1" x14ac:dyDescent="0.25">
      <c r="A110" s="409" t="s">
        <v>1384</v>
      </c>
      <c r="B110" s="410" t="s">
        <v>1385</v>
      </c>
      <c r="C110" s="411" t="s">
        <v>66</v>
      </c>
      <c r="D110" s="411">
        <v>2</v>
      </c>
      <c r="E110" s="9">
        <v>0</v>
      </c>
      <c r="F110" s="412">
        <f t="shared" si="2"/>
        <v>0</v>
      </c>
    </row>
    <row r="111" spans="1:6" s="381" customFormat="1" x14ac:dyDescent="0.25">
      <c r="A111" s="409" t="s">
        <v>1386</v>
      </c>
      <c r="B111" s="410" t="s">
        <v>1387</v>
      </c>
      <c r="C111" s="411" t="s">
        <v>66</v>
      </c>
      <c r="D111" s="411">
        <v>2</v>
      </c>
      <c r="E111" s="9">
        <v>0</v>
      </c>
      <c r="F111" s="412">
        <f t="shared" si="2"/>
        <v>0</v>
      </c>
    </row>
    <row r="112" spans="1:6" s="381" customFormat="1" x14ac:dyDescent="0.25">
      <c r="A112" s="409" t="s">
        <v>1388</v>
      </c>
      <c r="B112" s="410" t="s">
        <v>1498</v>
      </c>
      <c r="C112" s="411" t="s">
        <v>66</v>
      </c>
      <c r="D112" s="411">
        <v>1</v>
      </c>
      <c r="E112" s="9">
        <v>0</v>
      </c>
      <c r="F112" s="412">
        <f t="shared" si="2"/>
        <v>0</v>
      </c>
    </row>
    <row r="113" spans="1:6" s="381" customFormat="1" ht="45" x14ac:dyDescent="0.25">
      <c r="A113" s="409" t="s">
        <v>1389</v>
      </c>
      <c r="B113" s="410" t="s">
        <v>1390</v>
      </c>
      <c r="C113" s="411" t="s">
        <v>1391</v>
      </c>
      <c r="D113" s="411">
        <v>1</v>
      </c>
      <c r="E113" s="9">
        <v>0</v>
      </c>
      <c r="F113" s="412">
        <f t="shared" si="2"/>
        <v>0</v>
      </c>
    </row>
    <row r="114" spans="1:6" s="381" customFormat="1" ht="30" x14ac:dyDescent="0.25">
      <c r="A114" s="409" t="s">
        <v>1392</v>
      </c>
      <c r="B114" s="410" t="s">
        <v>1393</v>
      </c>
      <c r="C114" s="411" t="s">
        <v>66</v>
      </c>
      <c r="D114" s="411">
        <v>2</v>
      </c>
      <c r="E114" s="9">
        <v>0</v>
      </c>
      <c r="F114" s="412">
        <f t="shared" si="2"/>
        <v>0</v>
      </c>
    </row>
    <row r="115" spans="1:6" s="381" customFormat="1" x14ac:dyDescent="0.25">
      <c r="A115" s="409" t="s">
        <v>1394</v>
      </c>
      <c r="B115" s="410" t="s">
        <v>1499</v>
      </c>
      <c r="C115" s="411" t="s">
        <v>66</v>
      </c>
      <c r="D115" s="411">
        <v>1</v>
      </c>
      <c r="E115" s="9">
        <v>0</v>
      </c>
      <c r="F115" s="412">
        <f t="shared" si="2"/>
        <v>0</v>
      </c>
    </row>
    <row r="116" spans="1:6" s="381" customFormat="1" ht="105" x14ac:dyDescent="0.25">
      <c r="A116" s="409" t="s">
        <v>1396</v>
      </c>
      <c r="B116" s="410" t="s">
        <v>1500</v>
      </c>
      <c r="C116" s="411" t="s">
        <v>18</v>
      </c>
      <c r="D116" s="411">
        <v>1</v>
      </c>
      <c r="E116" s="9">
        <v>0</v>
      </c>
      <c r="F116" s="412">
        <f t="shared" si="2"/>
        <v>0</v>
      </c>
    </row>
    <row r="117" spans="1:6" s="381" customFormat="1" ht="45" x14ac:dyDescent="0.25">
      <c r="A117" s="409" t="s">
        <v>1398</v>
      </c>
      <c r="B117" s="410" t="s">
        <v>1501</v>
      </c>
      <c r="C117" s="411" t="s">
        <v>18</v>
      </c>
      <c r="D117" s="411">
        <v>1</v>
      </c>
      <c r="E117" s="9">
        <v>0</v>
      </c>
      <c r="F117" s="412">
        <f t="shared" si="2"/>
        <v>0</v>
      </c>
    </row>
    <row r="118" spans="1:6" s="381" customFormat="1" ht="75" x14ac:dyDescent="0.25">
      <c r="A118" s="409" t="s">
        <v>1400</v>
      </c>
      <c r="B118" s="410" t="s">
        <v>1399</v>
      </c>
      <c r="C118" s="411" t="s">
        <v>18</v>
      </c>
      <c r="D118" s="411">
        <v>1</v>
      </c>
      <c r="E118" s="9">
        <v>0</v>
      </c>
      <c r="F118" s="412">
        <f t="shared" si="2"/>
        <v>0</v>
      </c>
    </row>
    <row r="119" spans="1:6" s="381" customFormat="1" x14ac:dyDescent="0.25">
      <c r="A119" s="409" t="s">
        <v>1402</v>
      </c>
      <c r="B119" s="410" t="s">
        <v>1401</v>
      </c>
      <c r="C119" s="411"/>
      <c r="D119" s="411"/>
      <c r="E119" s="9">
        <v>0</v>
      </c>
      <c r="F119" s="412">
        <f t="shared" si="2"/>
        <v>0</v>
      </c>
    </row>
    <row r="120" spans="1:6" s="381" customFormat="1" x14ac:dyDescent="0.25">
      <c r="A120" s="409" t="s">
        <v>1404</v>
      </c>
      <c r="B120" s="410" t="s">
        <v>1403</v>
      </c>
      <c r="C120" s="411" t="s">
        <v>66</v>
      </c>
      <c r="D120" s="411">
        <v>1</v>
      </c>
      <c r="E120" s="9">
        <v>0</v>
      </c>
      <c r="F120" s="412">
        <f t="shared" si="2"/>
        <v>0</v>
      </c>
    </row>
    <row r="121" spans="1:6" s="381" customFormat="1" x14ac:dyDescent="0.25">
      <c r="A121" s="409" t="s">
        <v>1406</v>
      </c>
      <c r="B121" s="410" t="s">
        <v>1502</v>
      </c>
      <c r="C121" s="411" t="s">
        <v>66</v>
      </c>
      <c r="D121" s="411">
        <v>1</v>
      </c>
      <c r="E121" s="9">
        <v>0</v>
      </c>
      <c r="F121" s="412">
        <f t="shared" si="2"/>
        <v>0</v>
      </c>
    </row>
    <row r="122" spans="1:6" s="381" customFormat="1" ht="45" x14ac:dyDescent="0.25">
      <c r="A122" s="409" t="s">
        <v>1408</v>
      </c>
      <c r="B122" s="410" t="s">
        <v>1407</v>
      </c>
      <c r="C122" s="411" t="s">
        <v>66</v>
      </c>
      <c r="D122" s="411">
        <v>1</v>
      </c>
      <c r="E122" s="9">
        <v>0</v>
      </c>
      <c r="F122" s="412">
        <f t="shared" si="2"/>
        <v>0</v>
      </c>
    </row>
    <row r="123" spans="1:6" s="381" customFormat="1" x14ac:dyDescent="0.25">
      <c r="A123" s="409" t="s">
        <v>1410</v>
      </c>
      <c r="B123" s="410" t="s">
        <v>1503</v>
      </c>
      <c r="C123" s="411" t="s">
        <v>18</v>
      </c>
      <c r="D123" s="411">
        <v>1</v>
      </c>
      <c r="E123" s="9">
        <v>0</v>
      </c>
      <c r="F123" s="412">
        <f t="shared" si="2"/>
        <v>0</v>
      </c>
    </row>
    <row r="124" spans="1:6" s="381" customFormat="1" x14ac:dyDescent="0.25">
      <c r="A124" s="409" t="s">
        <v>1412</v>
      </c>
      <c r="B124" s="410" t="s">
        <v>1411</v>
      </c>
      <c r="C124" s="411" t="s">
        <v>66</v>
      </c>
      <c r="D124" s="411">
        <v>1</v>
      </c>
      <c r="E124" s="9">
        <v>0</v>
      </c>
      <c r="F124" s="412">
        <f t="shared" si="2"/>
        <v>0</v>
      </c>
    </row>
    <row r="125" spans="1:6" s="381" customFormat="1" x14ac:dyDescent="0.25">
      <c r="A125" s="409" t="s">
        <v>1414</v>
      </c>
      <c r="B125" s="410" t="s">
        <v>1504</v>
      </c>
      <c r="C125" s="411" t="s">
        <v>18</v>
      </c>
      <c r="D125" s="411">
        <v>1</v>
      </c>
      <c r="E125" s="9">
        <v>0</v>
      </c>
      <c r="F125" s="412">
        <f t="shared" si="2"/>
        <v>0</v>
      </c>
    </row>
    <row r="126" spans="1:6" s="381" customFormat="1" x14ac:dyDescent="0.25">
      <c r="A126" s="409" t="s">
        <v>1416</v>
      </c>
      <c r="B126" s="410" t="s">
        <v>1415</v>
      </c>
      <c r="C126" s="411" t="s">
        <v>18</v>
      </c>
      <c r="D126" s="411">
        <v>1</v>
      </c>
      <c r="E126" s="9">
        <v>0</v>
      </c>
      <c r="F126" s="412">
        <f t="shared" si="2"/>
        <v>0</v>
      </c>
    </row>
    <row r="127" spans="1:6" s="381" customFormat="1" x14ac:dyDescent="0.25">
      <c r="A127" s="409" t="s">
        <v>1418</v>
      </c>
      <c r="B127" s="410" t="s">
        <v>1417</v>
      </c>
      <c r="C127" s="411" t="s">
        <v>66</v>
      </c>
      <c r="D127" s="411">
        <v>2</v>
      </c>
      <c r="E127" s="9">
        <v>0</v>
      </c>
      <c r="F127" s="412">
        <f t="shared" si="2"/>
        <v>0</v>
      </c>
    </row>
    <row r="128" spans="1:6" s="381" customFormat="1" x14ac:dyDescent="0.25">
      <c r="A128" s="409" t="s">
        <v>1420</v>
      </c>
      <c r="B128" s="410" t="s">
        <v>1419</v>
      </c>
      <c r="C128" s="411" t="s">
        <v>66</v>
      </c>
      <c r="D128" s="411">
        <v>1</v>
      </c>
      <c r="E128" s="9">
        <v>0</v>
      </c>
      <c r="F128" s="412">
        <f t="shared" si="2"/>
        <v>0</v>
      </c>
    </row>
    <row r="129" spans="1:6" s="381" customFormat="1" x14ac:dyDescent="0.25">
      <c r="A129" s="409" t="s">
        <v>1422</v>
      </c>
      <c r="B129" s="410" t="s">
        <v>1421</v>
      </c>
      <c r="C129" s="411" t="s">
        <v>18</v>
      </c>
      <c r="D129" s="411">
        <v>1</v>
      </c>
      <c r="E129" s="9">
        <v>0</v>
      </c>
      <c r="F129" s="412">
        <f t="shared" si="2"/>
        <v>0</v>
      </c>
    </row>
    <row r="130" spans="1:6" s="381" customFormat="1" ht="30" x14ac:dyDescent="0.25">
      <c r="A130" s="409" t="s">
        <v>1424</v>
      </c>
      <c r="B130" s="410" t="s">
        <v>1423</v>
      </c>
      <c r="C130" s="411" t="s">
        <v>18</v>
      </c>
      <c r="D130" s="411">
        <v>1</v>
      </c>
      <c r="E130" s="9">
        <v>0</v>
      </c>
      <c r="F130" s="412">
        <f t="shared" si="2"/>
        <v>0</v>
      </c>
    </row>
    <row r="131" spans="1:6" s="381" customFormat="1" ht="75" x14ac:dyDescent="0.25">
      <c r="A131" s="409" t="s">
        <v>1426</v>
      </c>
      <c r="B131" s="410" t="s">
        <v>1505</v>
      </c>
      <c r="C131" s="411" t="s">
        <v>18</v>
      </c>
      <c r="D131" s="411">
        <v>2</v>
      </c>
      <c r="E131" s="9">
        <v>0</v>
      </c>
      <c r="F131" s="412">
        <f t="shared" si="2"/>
        <v>0</v>
      </c>
    </row>
    <row r="132" spans="1:6" s="381" customFormat="1" ht="60" x14ac:dyDescent="0.25">
      <c r="A132" s="409" t="s">
        <v>1428</v>
      </c>
      <c r="B132" s="410" t="s">
        <v>1506</v>
      </c>
      <c r="C132" s="411" t="s">
        <v>18</v>
      </c>
      <c r="D132" s="411">
        <v>4</v>
      </c>
      <c r="E132" s="9">
        <v>0</v>
      </c>
      <c r="F132" s="412">
        <f t="shared" si="2"/>
        <v>0</v>
      </c>
    </row>
    <row r="133" spans="1:6" s="381" customFormat="1" ht="45" x14ac:dyDescent="0.25">
      <c r="A133" s="409" t="s">
        <v>1430</v>
      </c>
      <c r="B133" s="410" t="s">
        <v>1507</v>
      </c>
      <c r="C133" s="411" t="s">
        <v>66</v>
      </c>
      <c r="D133" s="411">
        <v>1</v>
      </c>
      <c r="E133" s="9">
        <v>0</v>
      </c>
      <c r="F133" s="412">
        <f t="shared" si="2"/>
        <v>0</v>
      </c>
    </row>
    <row r="134" spans="1:6" s="381" customFormat="1" ht="45" x14ac:dyDescent="0.25">
      <c r="A134" s="409" t="s">
        <v>1432</v>
      </c>
      <c r="B134" s="410" t="s">
        <v>1431</v>
      </c>
      <c r="C134" s="411" t="s">
        <v>66</v>
      </c>
      <c r="D134" s="411">
        <v>1</v>
      </c>
      <c r="E134" s="9">
        <v>0</v>
      </c>
      <c r="F134" s="412">
        <f t="shared" si="2"/>
        <v>0</v>
      </c>
    </row>
    <row r="135" spans="1:6" s="381" customFormat="1" ht="30" x14ac:dyDescent="0.25">
      <c r="A135" s="409" t="s">
        <v>1434</v>
      </c>
      <c r="B135" s="410" t="s">
        <v>1508</v>
      </c>
      <c r="C135" s="411" t="s">
        <v>66</v>
      </c>
      <c r="D135" s="411">
        <v>2</v>
      </c>
      <c r="E135" s="9">
        <v>0</v>
      </c>
      <c r="F135" s="412">
        <f t="shared" si="2"/>
        <v>0</v>
      </c>
    </row>
    <row r="136" spans="1:6" s="381" customFormat="1" ht="105" x14ac:dyDescent="0.25">
      <c r="A136" s="409" t="s">
        <v>1436</v>
      </c>
      <c r="B136" s="410" t="s">
        <v>1435</v>
      </c>
      <c r="C136" s="411" t="s">
        <v>18</v>
      </c>
      <c r="D136" s="411">
        <v>1</v>
      </c>
      <c r="E136" s="9">
        <v>0</v>
      </c>
      <c r="F136" s="412">
        <f t="shared" si="2"/>
        <v>0</v>
      </c>
    </row>
    <row r="137" spans="1:6" s="381" customFormat="1" ht="105" x14ac:dyDescent="0.25">
      <c r="A137" s="409" t="s">
        <v>1438</v>
      </c>
      <c r="B137" s="410" t="s">
        <v>1437</v>
      </c>
      <c r="C137" s="411" t="s">
        <v>18</v>
      </c>
      <c r="D137" s="411">
        <v>1</v>
      </c>
      <c r="E137" s="9">
        <v>0</v>
      </c>
      <c r="F137" s="412">
        <f t="shared" si="2"/>
        <v>0</v>
      </c>
    </row>
    <row r="138" spans="1:6" s="381" customFormat="1" ht="105" x14ac:dyDescent="0.25">
      <c r="A138" s="409" t="s">
        <v>1439</v>
      </c>
      <c r="B138" s="410" t="s">
        <v>1435</v>
      </c>
      <c r="C138" s="411" t="s">
        <v>18</v>
      </c>
      <c r="D138" s="411">
        <v>1</v>
      </c>
      <c r="E138" s="9">
        <v>0</v>
      </c>
      <c r="F138" s="412">
        <f t="shared" si="2"/>
        <v>0</v>
      </c>
    </row>
    <row r="139" spans="1:6" s="381" customFormat="1" ht="105" x14ac:dyDescent="0.25">
      <c r="A139" s="409" t="s">
        <v>1440</v>
      </c>
      <c r="B139" s="410" t="s">
        <v>1437</v>
      </c>
      <c r="C139" s="411" t="s">
        <v>18</v>
      </c>
      <c r="D139" s="411">
        <v>1</v>
      </c>
      <c r="E139" s="9">
        <v>0</v>
      </c>
      <c r="F139" s="412">
        <f t="shared" si="2"/>
        <v>0</v>
      </c>
    </row>
    <row r="140" spans="1:6" s="381" customFormat="1" ht="60" x14ac:dyDescent="0.25">
      <c r="A140" s="409" t="s">
        <v>1442</v>
      </c>
      <c r="B140" s="410" t="s">
        <v>1509</v>
      </c>
      <c r="C140" s="411" t="s">
        <v>18</v>
      </c>
      <c r="D140" s="411">
        <v>1</v>
      </c>
      <c r="E140" s="9">
        <v>0</v>
      </c>
      <c r="F140" s="412">
        <f t="shared" si="2"/>
        <v>0</v>
      </c>
    </row>
    <row r="141" spans="1:6" s="381" customFormat="1" ht="75" x14ac:dyDescent="0.25">
      <c r="A141" s="409" t="s">
        <v>1510</v>
      </c>
      <c r="B141" s="410" t="s">
        <v>1511</v>
      </c>
      <c r="C141" s="411" t="s">
        <v>18</v>
      </c>
      <c r="D141" s="411">
        <v>1</v>
      </c>
      <c r="E141" s="9">
        <v>0</v>
      </c>
      <c r="F141" s="412">
        <f t="shared" si="2"/>
        <v>0</v>
      </c>
    </row>
    <row r="142" spans="1:6" s="381" customFormat="1" ht="90" x14ac:dyDescent="0.25">
      <c r="A142" s="409" t="s">
        <v>1512</v>
      </c>
      <c r="B142" s="410" t="s">
        <v>1513</v>
      </c>
      <c r="C142" s="411" t="s">
        <v>18</v>
      </c>
      <c r="D142" s="411">
        <v>1</v>
      </c>
      <c r="E142" s="9">
        <v>0</v>
      </c>
      <c r="F142" s="412">
        <f t="shared" si="2"/>
        <v>0</v>
      </c>
    </row>
    <row r="143" spans="1:6" s="381" customFormat="1" x14ac:dyDescent="0.25">
      <c r="A143" s="414"/>
      <c r="B143" s="415"/>
      <c r="C143" s="377"/>
      <c r="E143" s="607" t="s">
        <v>1514</v>
      </c>
      <c r="F143" s="412">
        <f>SUM(F90:F142)</f>
        <v>0</v>
      </c>
    </row>
    <row r="144" spans="1:6" s="381" customFormat="1" x14ac:dyDescent="0.25">
      <c r="A144" s="418"/>
      <c r="B144" s="596"/>
      <c r="C144" s="419"/>
      <c r="D144" s="419"/>
      <c r="E144" s="609"/>
    </row>
    <row r="145" spans="1:6" s="381" customFormat="1" ht="15.75" thickBot="1" x14ac:dyDescent="0.3">
      <c r="A145" s="418"/>
      <c r="B145" s="596"/>
      <c r="C145" s="419"/>
      <c r="D145" s="419"/>
      <c r="E145" s="609"/>
    </row>
    <row r="146" spans="1:6" s="381" customFormat="1" ht="15.75" thickBot="1" x14ac:dyDescent="0.3">
      <c r="A146" s="395" t="s">
        <v>1221</v>
      </c>
      <c r="B146" s="396" t="s">
        <v>1515</v>
      </c>
      <c r="C146" s="397"/>
      <c r="D146" s="424"/>
      <c r="E146" s="605"/>
      <c r="F146" s="426"/>
    </row>
    <row r="147" spans="1:6" ht="15.75" thickBot="1" x14ac:dyDescent="0.3">
      <c r="A147" s="401" t="s">
        <v>3</v>
      </c>
      <c r="B147" s="402" t="s">
        <v>4</v>
      </c>
      <c r="C147" s="402" t="s">
        <v>12</v>
      </c>
      <c r="D147" s="403" t="s">
        <v>13</v>
      </c>
      <c r="E147" s="606" t="s">
        <v>14</v>
      </c>
      <c r="F147" s="404" t="s">
        <v>5</v>
      </c>
    </row>
    <row r="148" spans="1:6" s="381" customFormat="1" ht="120" x14ac:dyDescent="0.25">
      <c r="A148" s="409" t="s">
        <v>1446</v>
      </c>
      <c r="B148" s="410" t="s">
        <v>1447</v>
      </c>
      <c r="C148" s="411" t="s">
        <v>18</v>
      </c>
      <c r="D148" s="411">
        <v>1</v>
      </c>
      <c r="E148" s="9">
        <v>0</v>
      </c>
      <c r="F148" s="412">
        <f>D148*E148</f>
        <v>0</v>
      </c>
    </row>
    <row r="149" spans="1:6" s="381" customFormat="1" ht="120" x14ac:dyDescent="0.25">
      <c r="A149" s="409" t="s">
        <v>1448</v>
      </c>
      <c r="B149" s="410" t="s">
        <v>1449</v>
      </c>
      <c r="C149" s="411" t="s">
        <v>18</v>
      </c>
      <c r="D149" s="411">
        <v>1</v>
      </c>
      <c r="E149" s="9">
        <v>0</v>
      </c>
      <c r="F149" s="412">
        <f t="shared" ref="F149:F152" si="3">D149*E149</f>
        <v>0</v>
      </c>
    </row>
    <row r="150" spans="1:6" s="381" customFormat="1" ht="90" x14ac:dyDescent="0.25">
      <c r="A150" s="409" t="s">
        <v>1450</v>
      </c>
      <c r="B150" s="410" t="s">
        <v>1451</v>
      </c>
      <c r="C150" s="411" t="s">
        <v>18</v>
      </c>
      <c r="D150" s="411">
        <v>1</v>
      </c>
      <c r="E150" s="9">
        <v>0</v>
      </c>
      <c r="F150" s="412">
        <f t="shared" si="3"/>
        <v>0</v>
      </c>
    </row>
    <row r="151" spans="1:6" s="381" customFormat="1" x14ac:dyDescent="0.25">
      <c r="A151" s="409" t="s">
        <v>1452</v>
      </c>
      <c r="B151" s="410" t="s">
        <v>1453</v>
      </c>
      <c r="C151" s="411" t="s">
        <v>18</v>
      </c>
      <c r="D151" s="411">
        <v>1</v>
      </c>
      <c r="E151" s="9">
        <v>0</v>
      </c>
      <c r="F151" s="413">
        <f t="shared" si="3"/>
        <v>0</v>
      </c>
    </row>
    <row r="152" spans="1:6" s="381" customFormat="1" ht="15.75" thickBot="1" x14ac:dyDescent="0.3">
      <c r="A152" s="409" t="s">
        <v>1454</v>
      </c>
      <c r="B152" s="410" t="s">
        <v>1455</v>
      </c>
      <c r="C152" s="411" t="s">
        <v>77</v>
      </c>
      <c r="D152" s="411">
        <v>40</v>
      </c>
      <c r="E152" s="10">
        <v>0</v>
      </c>
      <c r="F152" s="413">
        <f t="shared" si="3"/>
        <v>0</v>
      </c>
    </row>
    <row r="153" spans="1:6" s="381" customFormat="1" ht="15.75" thickBot="1" x14ac:dyDescent="0.3">
      <c r="A153" s="414"/>
      <c r="B153" s="415"/>
      <c r="C153" s="377"/>
      <c r="E153" s="416" t="s">
        <v>1516</v>
      </c>
      <c r="F153" s="417">
        <f>SUM(F148:F152)</f>
        <v>0</v>
      </c>
    </row>
    <row r="154" spans="1:6" s="381" customFormat="1" x14ac:dyDescent="0.25">
      <c r="A154" s="418"/>
      <c r="B154" s="596"/>
      <c r="C154" s="419"/>
      <c r="D154" s="419"/>
      <c r="E154" s="596"/>
    </row>
    <row r="155" spans="1:6" s="381" customFormat="1" x14ac:dyDescent="0.25">
      <c r="A155" s="418"/>
      <c r="B155" s="596"/>
      <c r="C155" s="419"/>
      <c r="D155" s="419"/>
      <c r="E155" s="596"/>
    </row>
    <row r="156" spans="1:6" s="381" customFormat="1" x14ac:dyDescent="0.25">
      <c r="A156" s="418"/>
      <c r="B156" s="596"/>
      <c r="C156" s="419"/>
      <c r="D156" s="419"/>
      <c r="E156" s="596"/>
    </row>
    <row r="157" spans="1:6" s="381" customFormat="1" x14ac:dyDescent="0.25">
      <c r="A157" s="418"/>
      <c r="B157" s="596"/>
      <c r="C157" s="419"/>
      <c r="D157" s="419"/>
      <c r="E157" s="596"/>
    </row>
    <row r="158" spans="1:6" s="381" customFormat="1" x14ac:dyDescent="0.25">
      <c r="A158" s="418"/>
      <c r="B158" s="596"/>
      <c r="C158" s="419"/>
      <c r="D158" s="419"/>
      <c r="E158" s="596"/>
    </row>
    <row r="159" spans="1:6" s="381" customFormat="1" x14ac:dyDescent="0.25">
      <c r="A159" s="418"/>
      <c r="B159" s="596"/>
      <c r="C159" s="419"/>
      <c r="D159" s="419"/>
      <c r="E159" s="596"/>
    </row>
    <row r="160" spans="1:6" s="381" customFormat="1" x14ac:dyDescent="0.25">
      <c r="A160" s="418"/>
      <c r="B160" s="596"/>
      <c r="C160" s="419"/>
      <c r="D160" s="419"/>
      <c r="E160" s="596"/>
    </row>
    <row r="161" spans="1:5" s="381" customFormat="1" x14ac:dyDescent="0.25">
      <c r="A161" s="418"/>
      <c r="B161" s="596"/>
      <c r="C161" s="419"/>
      <c r="D161" s="419"/>
      <c r="E161" s="596"/>
    </row>
    <row r="162" spans="1:5" s="381" customFormat="1" x14ac:dyDescent="0.25">
      <c r="A162" s="418"/>
      <c r="B162" s="596"/>
      <c r="C162" s="419"/>
      <c r="D162" s="419"/>
      <c r="E162" s="596"/>
    </row>
    <row r="163" spans="1:5" s="381" customFormat="1" x14ac:dyDescent="0.25">
      <c r="A163" s="418"/>
      <c r="B163" s="596"/>
      <c r="C163" s="419"/>
      <c r="D163" s="419"/>
      <c r="E163" s="596"/>
    </row>
    <row r="164" spans="1:5" s="381" customFormat="1" x14ac:dyDescent="0.25">
      <c r="A164" s="418"/>
      <c r="B164" s="596"/>
      <c r="C164" s="419"/>
      <c r="D164" s="419"/>
      <c r="E164" s="596"/>
    </row>
    <row r="165" spans="1:5" s="381" customFormat="1" x14ac:dyDescent="0.25">
      <c r="A165" s="418"/>
      <c r="B165" s="596"/>
      <c r="C165" s="419"/>
      <c r="D165" s="419"/>
      <c r="E165" s="596"/>
    </row>
    <row r="166" spans="1:5" s="381" customFormat="1" x14ac:dyDescent="0.25">
      <c r="A166" s="418"/>
      <c r="B166" s="596"/>
      <c r="C166" s="419"/>
      <c r="D166" s="419"/>
      <c r="E166" s="596"/>
    </row>
    <row r="167" spans="1:5" s="381" customFormat="1" x14ac:dyDescent="0.25">
      <c r="A167" s="418"/>
      <c r="B167" s="596"/>
      <c r="C167" s="419"/>
      <c r="D167" s="419"/>
      <c r="E167" s="596"/>
    </row>
    <row r="168" spans="1:5" s="381" customFormat="1" x14ac:dyDescent="0.25">
      <c r="A168" s="418"/>
      <c r="B168" s="596"/>
      <c r="C168" s="419"/>
      <c r="D168" s="419"/>
      <c r="E168" s="596"/>
    </row>
    <row r="169" spans="1:5" s="381" customFormat="1" x14ac:dyDescent="0.25">
      <c r="A169" s="418"/>
      <c r="B169" s="596"/>
      <c r="C169" s="419"/>
      <c r="D169" s="419"/>
      <c r="E169" s="596"/>
    </row>
    <row r="170" spans="1:5" s="381" customFormat="1" x14ac:dyDescent="0.25">
      <c r="A170" s="418"/>
      <c r="B170" s="596"/>
      <c r="C170" s="419"/>
      <c r="D170" s="419"/>
      <c r="E170" s="596"/>
    </row>
    <row r="171" spans="1:5" s="381" customFormat="1" x14ac:dyDescent="0.25">
      <c r="A171" s="418"/>
      <c r="B171" s="596"/>
      <c r="C171" s="419"/>
      <c r="D171" s="419"/>
      <c r="E171" s="596"/>
    </row>
    <row r="172" spans="1:5" s="381" customFormat="1" x14ac:dyDescent="0.25">
      <c r="A172" s="418"/>
      <c r="B172" s="596"/>
      <c r="C172" s="419"/>
      <c r="D172" s="419"/>
      <c r="E172" s="596"/>
    </row>
    <row r="173" spans="1:5" s="381" customFormat="1" x14ac:dyDescent="0.25">
      <c r="A173" s="418"/>
      <c r="B173" s="596"/>
      <c r="C173" s="419"/>
      <c r="D173" s="419"/>
      <c r="E173" s="596"/>
    </row>
    <row r="174" spans="1:5" s="381" customFormat="1" x14ac:dyDescent="0.25">
      <c r="A174" s="418"/>
      <c r="B174" s="596"/>
      <c r="C174" s="419"/>
      <c r="D174" s="419"/>
      <c r="E174" s="596"/>
    </row>
    <row r="175" spans="1:5" s="381" customFormat="1" x14ac:dyDescent="0.25">
      <c r="A175" s="418"/>
      <c r="B175" s="596"/>
      <c r="C175" s="419"/>
      <c r="D175" s="419"/>
      <c r="E175" s="596"/>
    </row>
    <row r="176" spans="1:5" s="381" customFormat="1" x14ac:dyDescent="0.25">
      <c r="A176" s="418"/>
      <c r="B176" s="596"/>
      <c r="C176" s="419"/>
      <c r="D176" s="419"/>
      <c r="E176" s="596"/>
    </row>
    <row r="177" spans="1:5" s="381" customFormat="1" x14ac:dyDescent="0.25">
      <c r="A177" s="418"/>
      <c r="B177" s="596"/>
      <c r="C177" s="419"/>
      <c r="D177" s="419"/>
      <c r="E177" s="596"/>
    </row>
    <row r="178" spans="1:5" s="381" customFormat="1" x14ac:dyDescent="0.25">
      <c r="A178" s="418"/>
      <c r="B178" s="596"/>
      <c r="C178" s="419"/>
      <c r="D178" s="419"/>
      <c r="E178" s="596"/>
    </row>
    <row r="179" spans="1:5" s="381" customFormat="1" x14ac:dyDescent="0.25">
      <c r="A179" s="418"/>
      <c r="B179" s="596"/>
      <c r="C179" s="419"/>
      <c r="D179" s="419"/>
      <c r="E179" s="596"/>
    </row>
    <row r="180" spans="1:5" s="381" customFormat="1" x14ac:dyDescent="0.25">
      <c r="A180" s="418"/>
      <c r="B180" s="596"/>
      <c r="C180" s="419"/>
      <c r="D180" s="419"/>
      <c r="E180" s="596"/>
    </row>
    <row r="181" spans="1:5" s="381" customFormat="1" x14ac:dyDescent="0.25">
      <c r="A181" s="418"/>
      <c r="B181" s="596"/>
      <c r="C181" s="419"/>
      <c r="D181" s="419"/>
      <c r="E181" s="596"/>
    </row>
    <row r="182" spans="1:5" s="381" customFormat="1" x14ac:dyDescent="0.25">
      <c r="A182" s="418"/>
      <c r="B182" s="596"/>
      <c r="C182" s="419"/>
      <c r="D182" s="419"/>
      <c r="E182" s="596"/>
    </row>
    <row r="183" spans="1:5" s="381" customFormat="1" x14ac:dyDescent="0.25">
      <c r="A183" s="418"/>
      <c r="B183" s="596"/>
      <c r="C183" s="419"/>
      <c r="D183" s="419"/>
      <c r="E183" s="596"/>
    </row>
    <row r="184" spans="1:5" s="381" customFormat="1" x14ac:dyDescent="0.25">
      <c r="A184" s="418"/>
      <c r="B184" s="596"/>
      <c r="C184" s="419"/>
      <c r="D184" s="419"/>
      <c r="E184" s="596"/>
    </row>
    <row r="185" spans="1:5" s="381" customFormat="1" x14ac:dyDescent="0.25">
      <c r="A185" s="418"/>
      <c r="B185" s="596"/>
      <c r="C185" s="419"/>
      <c r="D185" s="419"/>
      <c r="E185" s="596"/>
    </row>
    <row r="186" spans="1:5" s="381" customFormat="1" x14ac:dyDescent="0.25">
      <c r="A186" s="418"/>
      <c r="B186" s="596"/>
      <c r="C186" s="419"/>
      <c r="D186" s="419"/>
      <c r="E186" s="596"/>
    </row>
    <row r="187" spans="1:5" s="381" customFormat="1" x14ac:dyDescent="0.25">
      <c r="A187" s="418"/>
      <c r="B187" s="596"/>
      <c r="C187" s="419"/>
      <c r="D187" s="419"/>
      <c r="E187" s="596"/>
    </row>
    <row r="188" spans="1:5" s="381" customFormat="1" x14ac:dyDescent="0.25">
      <c r="A188" s="418"/>
      <c r="B188" s="596"/>
      <c r="C188" s="419"/>
      <c r="D188" s="419"/>
      <c r="E188" s="596"/>
    </row>
    <row r="189" spans="1:5" s="381" customFormat="1" x14ac:dyDescent="0.25">
      <c r="A189" s="418"/>
      <c r="B189" s="596"/>
      <c r="C189" s="419"/>
      <c r="D189" s="419"/>
      <c r="E189" s="596"/>
    </row>
    <row r="190" spans="1:5" s="381" customFormat="1" x14ac:dyDescent="0.25">
      <c r="A190" s="418"/>
      <c r="B190" s="596"/>
      <c r="C190" s="419"/>
      <c r="D190" s="419"/>
      <c r="E190" s="596"/>
    </row>
    <row r="191" spans="1:5" s="381" customFormat="1" x14ac:dyDescent="0.25">
      <c r="A191" s="418"/>
      <c r="B191" s="596"/>
      <c r="C191" s="419"/>
      <c r="D191" s="419"/>
      <c r="E191" s="596"/>
    </row>
    <row r="192" spans="1:5" s="381" customFormat="1" x14ac:dyDescent="0.25">
      <c r="A192" s="418"/>
      <c r="B192" s="596"/>
      <c r="C192" s="419"/>
      <c r="D192" s="419"/>
      <c r="E192" s="596"/>
    </row>
    <row r="193" spans="1:5" s="381" customFormat="1" x14ac:dyDescent="0.25">
      <c r="A193" s="418"/>
      <c r="B193" s="596"/>
      <c r="C193" s="419"/>
      <c r="D193" s="419"/>
      <c r="E193" s="596"/>
    </row>
    <row r="194" spans="1:5" s="381" customFormat="1" x14ac:dyDescent="0.25">
      <c r="A194" s="418"/>
      <c r="B194" s="596"/>
      <c r="C194" s="419"/>
      <c r="D194" s="419"/>
      <c r="E194" s="596"/>
    </row>
    <row r="195" spans="1:5" s="381" customFormat="1" x14ac:dyDescent="0.25">
      <c r="A195" s="418"/>
      <c r="B195" s="596"/>
      <c r="C195" s="419"/>
      <c r="D195" s="419"/>
      <c r="E195" s="596"/>
    </row>
    <row r="196" spans="1:5" s="381" customFormat="1" x14ac:dyDescent="0.25">
      <c r="A196" s="418"/>
      <c r="B196" s="596"/>
      <c r="C196" s="419"/>
      <c r="D196" s="419"/>
      <c r="E196" s="596"/>
    </row>
    <row r="197" spans="1:5" s="381" customFormat="1" x14ac:dyDescent="0.25">
      <c r="A197" s="418"/>
      <c r="B197" s="596"/>
      <c r="C197" s="419"/>
      <c r="D197" s="419"/>
      <c r="E197" s="596"/>
    </row>
    <row r="198" spans="1:5" s="381" customFormat="1" x14ac:dyDescent="0.25">
      <c r="A198" s="418"/>
      <c r="B198" s="596"/>
      <c r="C198" s="419"/>
      <c r="D198" s="419"/>
      <c r="E198" s="596"/>
    </row>
    <row r="199" spans="1:5" s="381" customFormat="1" x14ac:dyDescent="0.25">
      <c r="A199" s="418"/>
      <c r="B199" s="596"/>
      <c r="C199" s="419"/>
      <c r="D199" s="419"/>
      <c r="E199" s="596"/>
    </row>
    <row r="200" spans="1:5" s="381" customFormat="1" x14ac:dyDescent="0.25">
      <c r="A200" s="418"/>
      <c r="B200" s="596"/>
      <c r="C200" s="419"/>
      <c r="D200" s="419"/>
      <c r="E200" s="596"/>
    </row>
    <row r="201" spans="1:5" s="381" customFormat="1" x14ac:dyDescent="0.25">
      <c r="A201" s="418"/>
      <c r="B201" s="596"/>
      <c r="C201" s="419"/>
      <c r="D201" s="419"/>
      <c r="E201" s="596"/>
    </row>
    <row r="202" spans="1:5" s="381" customFormat="1" x14ac:dyDescent="0.25">
      <c r="A202" s="418"/>
      <c r="B202" s="596"/>
      <c r="C202" s="419"/>
      <c r="D202" s="419"/>
      <c r="E202" s="596"/>
    </row>
    <row r="203" spans="1:5" s="381" customFormat="1" x14ac:dyDescent="0.25">
      <c r="A203" s="418"/>
      <c r="B203" s="596"/>
      <c r="C203" s="419"/>
      <c r="D203" s="419"/>
      <c r="E203" s="596"/>
    </row>
    <row r="204" spans="1:5" s="381" customFormat="1" x14ac:dyDescent="0.25">
      <c r="A204" s="418"/>
      <c r="B204" s="596"/>
      <c r="C204" s="419"/>
      <c r="D204" s="419"/>
      <c r="E204" s="596"/>
    </row>
    <row r="205" spans="1:5" s="381" customFormat="1" x14ac:dyDescent="0.25">
      <c r="A205" s="418"/>
      <c r="B205" s="596"/>
      <c r="C205" s="419"/>
      <c r="D205" s="419"/>
      <c r="E205" s="596"/>
    </row>
    <row r="206" spans="1:5" s="381" customFormat="1" x14ac:dyDescent="0.25">
      <c r="A206" s="418"/>
      <c r="B206" s="596"/>
      <c r="C206" s="419"/>
      <c r="D206" s="419"/>
      <c r="E206" s="596"/>
    </row>
    <row r="207" spans="1:5" s="381" customFormat="1" x14ac:dyDescent="0.25">
      <c r="A207" s="418"/>
      <c r="B207" s="596"/>
      <c r="C207" s="419"/>
      <c r="D207" s="419"/>
      <c r="E207" s="596"/>
    </row>
    <row r="208" spans="1:5" s="381" customFormat="1" x14ac:dyDescent="0.25">
      <c r="A208" s="418"/>
      <c r="B208" s="596"/>
      <c r="C208" s="419"/>
      <c r="D208" s="419"/>
      <c r="E208" s="596"/>
    </row>
    <row r="209" spans="1:5" s="381" customFormat="1" x14ac:dyDescent="0.25">
      <c r="A209" s="418"/>
      <c r="B209" s="596"/>
      <c r="C209" s="419"/>
      <c r="D209" s="419"/>
      <c r="E209" s="596"/>
    </row>
    <row r="210" spans="1:5" s="381" customFormat="1" x14ac:dyDescent="0.25">
      <c r="A210" s="418"/>
      <c r="B210" s="596"/>
      <c r="C210" s="419"/>
      <c r="D210" s="419"/>
      <c r="E210" s="596"/>
    </row>
    <row r="211" spans="1:5" s="381" customFormat="1" x14ac:dyDescent="0.25">
      <c r="A211" s="418"/>
      <c r="B211" s="596"/>
      <c r="C211" s="419"/>
      <c r="D211" s="419"/>
      <c r="E211" s="596"/>
    </row>
    <row r="212" spans="1:5" s="381" customFormat="1" x14ac:dyDescent="0.25">
      <c r="A212" s="418"/>
      <c r="B212" s="596"/>
      <c r="C212" s="419"/>
      <c r="D212" s="419"/>
      <c r="E212" s="596"/>
    </row>
    <row r="213" spans="1:5" s="381" customFormat="1" x14ac:dyDescent="0.25">
      <c r="A213" s="418"/>
      <c r="B213" s="596"/>
      <c r="C213" s="419"/>
      <c r="D213" s="419"/>
      <c r="E213" s="596"/>
    </row>
    <row r="214" spans="1:5" s="381" customFormat="1" x14ac:dyDescent="0.25">
      <c r="A214" s="418"/>
      <c r="B214" s="596"/>
      <c r="C214" s="419"/>
      <c r="D214" s="419"/>
      <c r="E214" s="596"/>
    </row>
    <row r="215" spans="1:5" s="381" customFormat="1" x14ac:dyDescent="0.25">
      <c r="A215" s="418"/>
      <c r="B215" s="596"/>
      <c r="C215" s="419"/>
      <c r="D215" s="419"/>
      <c r="E215" s="596"/>
    </row>
    <row r="216" spans="1:5" s="381" customFormat="1" x14ac:dyDescent="0.25">
      <c r="A216" s="418"/>
      <c r="B216" s="596"/>
      <c r="C216" s="419"/>
      <c r="D216" s="419"/>
      <c r="E216" s="596"/>
    </row>
    <row r="217" spans="1:5" s="381" customFormat="1" x14ac:dyDescent="0.25">
      <c r="A217" s="418"/>
      <c r="B217" s="596"/>
      <c r="C217" s="419"/>
      <c r="D217" s="419"/>
      <c r="E217" s="596"/>
    </row>
    <row r="218" spans="1:5" s="381" customFormat="1" x14ac:dyDescent="0.25">
      <c r="A218" s="418"/>
      <c r="B218" s="596"/>
      <c r="C218" s="419"/>
      <c r="D218" s="419"/>
      <c r="E218" s="596"/>
    </row>
    <row r="219" spans="1:5" s="381" customFormat="1" x14ac:dyDescent="0.25">
      <c r="A219" s="418"/>
      <c r="B219" s="596"/>
      <c r="C219" s="419"/>
      <c r="D219" s="419"/>
      <c r="E219" s="596"/>
    </row>
    <row r="220" spans="1:5" s="381" customFormat="1" x14ac:dyDescent="0.25">
      <c r="A220" s="418"/>
      <c r="B220" s="596"/>
      <c r="C220" s="419"/>
      <c r="D220" s="419"/>
      <c r="E220" s="596"/>
    </row>
    <row r="221" spans="1:5" s="381" customFormat="1" x14ac:dyDescent="0.25">
      <c r="A221" s="418"/>
      <c r="B221" s="596"/>
      <c r="C221" s="419"/>
      <c r="D221" s="419"/>
      <c r="E221" s="596"/>
    </row>
    <row r="222" spans="1:5" s="381" customFormat="1" x14ac:dyDescent="0.25">
      <c r="A222" s="418"/>
      <c r="B222" s="596"/>
      <c r="C222" s="419"/>
      <c r="D222" s="419"/>
      <c r="E222" s="596"/>
    </row>
    <row r="223" spans="1:5" s="381" customFormat="1" x14ac:dyDescent="0.25">
      <c r="A223" s="418"/>
      <c r="B223" s="596"/>
      <c r="C223" s="419"/>
      <c r="D223" s="419"/>
      <c r="E223" s="596"/>
    </row>
    <row r="224" spans="1:5" s="381" customFormat="1" x14ac:dyDescent="0.25">
      <c r="A224" s="418"/>
      <c r="B224" s="596"/>
      <c r="C224" s="419"/>
      <c r="D224" s="419"/>
      <c r="E224" s="596"/>
    </row>
    <row r="225" spans="1:5" s="381" customFormat="1" x14ac:dyDescent="0.25">
      <c r="A225" s="418"/>
      <c r="B225" s="596"/>
      <c r="C225" s="419"/>
      <c r="D225" s="419"/>
      <c r="E225" s="596"/>
    </row>
    <row r="226" spans="1:5" s="381" customFormat="1" x14ac:dyDescent="0.25">
      <c r="A226" s="418"/>
      <c r="B226" s="596"/>
      <c r="C226" s="419"/>
      <c r="D226" s="419"/>
      <c r="E226" s="596"/>
    </row>
    <row r="227" spans="1:5" s="381" customFormat="1" x14ac:dyDescent="0.25">
      <c r="A227" s="418"/>
      <c r="B227" s="596"/>
      <c r="C227" s="419"/>
      <c r="D227" s="419"/>
      <c r="E227" s="596"/>
    </row>
    <row r="228" spans="1:5" s="381" customFormat="1" x14ac:dyDescent="0.25">
      <c r="A228" s="418"/>
      <c r="B228" s="596"/>
      <c r="C228" s="419"/>
      <c r="D228" s="419"/>
      <c r="E228" s="596"/>
    </row>
    <row r="229" spans="1:5" s="381" customFormat="1" x14ac:dyDescent="0.25">
      <c r="A229" s="418"/>
      <c r="B229" s="596"/>
      <c r="C229" s="419"/>
      <c r="D229" s="419"/>
      <c r="E229" s="596"/>
    </row>
    <row r="230" spans="1:5" s="381" customFormat="1" x14ac:dyDescent="0.25">
      <c r="A230" s="418"/>
      <c r="B230" s="596"/>
      <c r="C230" s="419"/>
      <c r="D230" s="419"/>
      <c r="E230" s="596"/>
    </row>
    <row r="231" spans="1:5" s="381" customFormat="1" x14ac:dyDescent="0.25">
      <c r="A231" s="418"/>
      <c r="B231" s="596"/>
      <c r="C231" s="419"/>
      <c r="D231" s="419"/>
      <c r="E231" s="596"/>
    </row>
    <row r="232" spans="1:5" s="381" customFormat="1" x14ac:dyDescent="0.25">
      <c r="A232" s="418"/>
      <c r="B232" s="596"/>
      <c r="C232" s="419"/>
      <c r="D232" s="419"/>
      <c r="E232" s="596"/>
    </row>
    <row r="233" spans="1:5" s="381" customFormat="1" x14ac:dyDescent="0.25">
      <c r="A233" s="418"/>
      <c r="B233" s="596"/>
      <c r="C233" s="419"/>
      <c r="D233" s="419"/>
      <c r="E233" s="596"/>
    </row>
    <row r="234" spans="1:5" s="381" customFormat="1" x14ac:dyDescent="0.25">
      <c r="A234" s="418"/>
      <c r="B234" s="596"/>
      <c r="C234" s="419"/>
      <c r="D234" s="419"/>
      <c r="E234" s="596"/>
    </row>
    <row r="235" spans="1:5" s="381" customFormat="1" x14ac:dyDescent="0.25">
      <c r="A235" s="418"/>
      <c r="B235" s="596"/>
      <c r="C235" s="419"/>
      <c r="D235" s="419"/>
      <c r="E235" s="596"/>
    </row>
    <row r="236" spans="1:5" s="381" customFormat="1" x14ac:dyDescent="0.25">
      <c r="A236" s="418"/>
      <c r="B236" s="596"/>
      <c r="C236" s="419"/>
      <c r="D236" s="419"/>
      <c r="E236" s="596"/>
    </row>
    <row r="237" spans="1:5" s="381" customFormat="1" x14ac:dyDescent="0.25">
      <c r="A237" s="418"/>
      <c r="B237" s="596"/>
      <c r="C237" s="419"/>
      <c r="D237" s="419"/>
      <c r="E237" s="596"/>
    </row>
    <row r="238" spans="1:5" s="381" customFormat="1" x14ac:dyDescent="0.25">
      <c r="A238" s="418"/>
      <c r="B238" s="596"/>
      <c r="C238" s="419"/>
      <c r="D238" s="419"/>
      <c r="E238" s="596"/>
    </row>
    <row r="239" spans="1:5" s="381" customFormat="1" x14ac:dyDescent="0.25">
      <c r="A239" s="418"/>
      <c r="B239" s="596"/>
      <c r="C239" s="419"/>
      <c r="D239" s="419"/>
      <c r="E239" s="596"/>
    </row>
    <row r="240" spans="1:5" s="381" customFormat="1" x14ac:dyDescent="0.25">
      <c r="A240" s="418"/>
      <c r="B240" s="596"/>
      <c r="C240" s="419"/>
      <c r="D240" s="419"/>
      <c r="E240" s="596"/>
    </row>
    <row r="241" spans="1:5" s="381" customFormat="1" x14ac:dyDescent="0.25">
      <c r="A241" s="418"/>
      <c r="B241" s="596"/>
      <c r="C241" s="419"/>
      <c r="D241" s="419"/>
      <c r="E241" s="596"/>
    </row>
    <row r="242" spans="1:5" s="381" customFormat="1" x14ac:dyDescent="0.25">
      <c r="A242" s="418"/>
      <c r="B242" s="596"/>
      <c r="C242" s="419"/>
      <c r="D242" s="419"/>
      <c r="E242" s="596"/>
    </row>
    <row r="243" spans="1:5" s="381" customFormat="1" x14ac:dyDescent="0.25">
      <c r="A243" s="418"/>
      <c r="B243" s="596"/>
      <c r="C243" s="419"/>
      <c r="D243" s="419"/>
      <c r="E243" s="596"/>
    </row>
    <row r="244" spans="1:5" s="381" customFormat="1" x14ac:dyDescent="0.25">
      <c r="A244" s="418"/>
      <c r="B244" s="596"/>
      <c r="C244" s="419"/>
      <c r="D244" s="419"/>
      <c r="E244" s="596"/>
    </row>
    <row r="245" spans="1:5" s="381" customFormat="1" x14ac:dyDescent="0.25">
      <c r="A245" s="418"/>
      <c r="B245" s="596"/>
      <c r="C245" s="419"/>
      <c r="D245" s="419"/>
      <c r="E245" s="596"/>
    </row>
    <row r="246" spans="1:5" s="381" customFormat="1" x14ac:dyDescent="0.25">
      <c r="A246" s="418"/>
      <c r="B246" s="596"/>
      <c r="C246" s="419"/>
      <c r="D246" s="419"/>
      <c r="E246" s="596"/>
    </row>
    <row r="247" spans="1:5" s="381" customFormat="1" x14ac:dyDescent="0.25">
      <c r="A247" s="418"/>
      <c r="B247" s="596"/>
      <c r="C247" s="419"/>
      <c r="D247" s="419"/>
      <c r="E247" s="596"/>
    </row>
    <row r="248" spans="1:5" s="381" customFormat="1" x14ac:dyDescent="0.25">
      <c r="A248" s="418"/>
      <c r="B248" s="596"/>
      <c r="C248" s="419"/>
      <c r="D248" s="419"/>
      <c r="E248" s="596"/>
    </row>
    <row r="249" spans="1:5" s="381" customFormat="1" x14ac:dyDescent="0.25">
      <c r="A249" s="418"/>
      <c r="B249" s="596"/>
      <c r="C249" s="419"/>
      <c r="D249" s="419"/>
      <c r="E249" s="596"/>
    </row>
    <row r="250" spans="1:5" s="381" customFormat="1" x14ac:dyDescent="0.25">
      <c r="A250" s="418"/>
      <c r="B250" s="596"/>
      <c r="C250" s="419"/>
      <c r="D250" s="419"/>
      <c r="E250" s="596"/>
    </row>
    <row r="251" spans="1:5" s="381" customFormat="1" x14ac:dyDescent="0.25">
      <c r="A251" s="418"/>
      <c r="B251" s="596"/>
      <c r="C251" s="419"/>
      <c r="D251" s="419"/>
      <c r="E251" s="596"/>
    </row>
    <row r="252" spans="1:5" s="381" customFormat="1" x14ac:dyDescent="0.25">
      <c r="A252" s="418"/>
      <c r="B252" s="596"/>
      <c r="C252" s="419"/>
      <c r="D252" s="419"/>
      <c r="E252" s="596"/>
    </row>
    <row r="253" spans="1:5" s="381" customFormat="1" x14ac:dyDescent="0.25">
      <c r="A253" s="418"/>
      <c r="B253" s="596"/>
      <c r="C253" s="419"/>
      <c r="D253" s="419"/>
      <c r="E253" s="596"/>
    </row>
    <row r="254" spans="1:5" s="381" customFormat="1" x14ac:dyDescent="0.25">
      <c r="A254" s="418"/>
      <c r="B254" s="596"/>
      <c r="C254" s="419"/>
      <c r="D254" s="419"/>
      <c r="E254" s="596"/>
    </row>
    <row r="255" spans="1:5" s="381" customFormat="1" x14ac:dyDescent="0.25">
      <c r="A255" s="418"/>
      <c r="B255" s="596"/>
      <c r="C255" s="419"/>
      <c r="D255" s="419"/>
      <c r="E255" s="596"/>
    </row>
    <row r="256" spans="1:5" s="381" customFormat="1" x14ac:dyDescent="0.25">
      <c r="A256" s="418"/>
      <c r="B256" s="596"/>
      <c r="C256" s="419"/>
      <c r="D256" s="419"/>
      <c r="E256" s="596"/>
    </row>
  </sheetData>
  <sheetProtection algorithmName="SHA-512" hashValue="ztZic3ZraEG689dNQMWIzbH+8uXf85m/J5nox77ZSiu/U/K/8F44KEkOROZ9LqT0mC1PRpuGF5t4HyvnOyjPtg==" saltValue="0rbj2rZ0vF0huKxb70HJ0Q==" spinCount="100000" sheet="1"/>
  <mergeCells count="11">
    <mergeCell ref="B11:E11"/>
    <mergeCell ref="B2:F2"/>
    <mergeCell ref="B7:E7"/>
    <mergeCell ref="B8:E8"/>
    <mergeCell ref="B9:E9"/>
    <mergeCell ref="B10:E10"/>
    <mergeCell ref="B12:E12"/>
    <mergeCell ref="B13:E13"/>
    <mergeCell ref="B14:E14"/>
    <mergeCell ref="B16:E16"/>
    <mergeCell ref="B18:D18"/>
  </mergeCells>
  <pageMargins left="1.1023622047244095" right="0.70866141732283472" top="0.74803149606299213" bottom="0.74803149606299213" header="0.31496062992125984" footer="0.31496062992125984"/>
  <pageSetup paperSize="9" scale="85" orientation="portrait" horizontalDpi="4294967293" r:id="rId1"/>
  <headerFooter>
    <oddFooter>&amp;LNačrt št. V1-29/2018-odsek 1-E4
ELEKTRO INŠTALACIJE VODOHRANA BREZJE&amp;R&amp;P/&amp;N</oddFooter>
  </headerFooter>
  <rowBreaks count="1" manualBreakCount="1">
    <brk id="37" max="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F0"/>
  </sheetPr>
  <dimension ref="A1:F2112"/>
  <sheetViews>
    <sheetView view="pageBreakPreview" topLeftCell="A674" zoomScaleNormal="100" zoomScaleSheetLayoutView="100" workbookViewId="0">
      <selection activeCell="B685" sqref="B685"/>
    </sheetView>
  </sheetViews>
  <sheetFormatPr defaultColWidth="11.140625" defaultRowHeight="12.75" x14ac:dyDescent="0.2"/>
  <cols>
    <col min="1" max="1" width="7.7109375" style="77" customWidth="1"/>
    <col min="2" max="2" width="50.42578125" style="78" customWidth="1"/>
    <col min="3" max="3" width="6.140625" style="78" bestFit="1" customWidth="1"/>
    <col min="4" max="4" width="10.28515625" style="79" customWidth="1"/>
    <col min="5" max="5" width="11.42578125" style="85" customWidth="1"/>
    <col min="6" max="6" width="14" style="445" bestFit="1" customWidth="1"/>
    <col min="7" max="25" width="11.140625" style="13"/>
    <col min="26" max="26" width="7.7109375" style="13" customWidth="1"/>
    <col min="27" max="27" width="50.42578125" style="13" customWidth="1"/>
    <col min="28" max="28" width="6.140625" style="13" bestFit="1" customWidth="1"/>
    <col min="29" max="29" width="10.28515625" style="13" customWidth="1"/>
    <col min="30" max="30" width="11.42578125" style="13" customWidth="1"/>
    <col min="31" max="31" width="14" style="13" bestFit="1" customWidth="1"/>
    <col min="32" max="33" width="3.28515625" style="13" customWidth="1"/>
    <col min="34" max="281" width="11.140625" style="13"/>
    <col min="282" max="282" width="7.7109375" style="13" customWidth="1"/>
    <col min="283" max="283" width="50.42578125" style="13" customWidth="1"/>
    <col min="284" max="284" width="6.140625" style="13" bestFit="1" customWidth="1"/>
    <col min="285" max="285" width="10.28515625" style="13" customWidth="1"/>
    <col min="286" max="286" width="11.42578125" style="13" customWidth="1"/>
    <col min="287" max="287" width="14" style="13" bestFit="1" customWidth="1"/>
    <col min="288" max="289" width="3.28515625" style="13" customWidth="1"/>
    <col min="290" max="537" width="11.140625" style="13"/>
    <col min="538" max="538" width="7.7109375" style="13" customWidth="1"/>
    <col min="539" max="539" width="50.42578125" style="13" customWidth="1"/>
    <col min="540" max="540" width="6.140625" style="13" bestFit="1" customWidth="1"/>
    <col min="541" max="541" width="10.28515625" style="13" customWidth="1"/>
    <col min="542" max="542" width="11.42578125" style="13" customWidth="1"/>
    <col min="543" max="543" width="14" style="13" bestFit="1" customWidth="1"/>
    <col min="544" max="545" width="3.28515625" style="13" customWidth="1"/>
    <col min="546" max="793" width="11.140625" style="13"/>
    <col min="794" max="794" width="7.7109375" style="13" customWidth="1"/>
    <col min="795" max="795" width="50.42578125" style="13" customWidth="1"/>
    <col min="796" max="796" width="6.140625" style="13" bestFit="1" customWidth="1"/>
    <col min="797" max="797" width="10.28515625" style="13" customWidth="1"/>
    <col min="798" max="798" width="11.42578125" style="13" customWidth="1"/>
    <col min="799" max="799" width="14" style="13" bestFit="1" customWidth="1"/>
    <col min="800" max="801" width="3.28515625" style="13" customWidth="1"/>
    <col min="802" max="1049" width="11.140625" style="13"/>
    <col min="1050" max="1050" width="7.7109375" style="13" customWidth="1"/>
    <col min="1051" max="1051" width="50.42578125" style="13" customWidth="1"/>
    <col min="1052" max="1052" width="6.140625" style="13" bestFit="1" customWidth="1"/>
    <col min="1053" max="1053" width="10.28515625" style="13" customWidth="1"/>
    <col min="1054" max="1054" width="11.42578125" style="13" customWidth="1"/>
    <col min="1055" max="1055" width="14" style="13" bestFit="1" customWidth="1"/>
    <col min="1056" max="1057" width="3.28515625" style="13" customWidth="1"/>
    <col min="1058" max="1305" width="11.140625" style="13"/>
    <col min="1306" max="1306" width="7.7109375" style="13" customWidth="1"/>
    <col min="1307" max="1307" width="50.42578125" style="13" customWidth="1"/>
    <col min="1308" max="1308" width="6.140625" style="13" bestFit="1" customWidth="1"/>
    <col min="1309" max="1309" width="10.28515625" style="13" customWidth="1"/>
    <col min="1310" max="1310" width="11.42578125" style="13" customWidth="1"/>
    <col min="1311" max="1311" width="14" style="13" bestFit="1" customWidth="1"/>
    <col min="1312" max="1313" width="3.28515625" style="13" customWidth="1"/>
    <col min="1314" max="1561" width="11.140625" style="13"/>
    <col min="1562" max="1562" width="7.7109375" style="13" customWidth="1"/>
    <col min="1563" max="1563" width="50.42578125" style="13" customWidth="1"/>
    <col min="1564" max="1564" width="6.140625" style="13" bestFit="1" customWidth="1"/>
    <col min="1565" max="1565" width="10.28515625" style="13" customWidth="1"/>
    <col min="1566" max="1566" width="11.42578125" style="13" customWidth="1"/>
    <col min="1567" max="1567" width="14" style="13" bestFit="1" customWidth="1"/>
    <col min="1568" max="1569" width="3.28515625" style="13" customWidth="1"/>
    <col min="1570" max="1817" width="11.140625" style="13"/>
    <col min="1818" max="1818" width="7.7109375" style="13" customWidth="1"/>
    <col min="1819" max="1819" width="50.42578125" style="13" customWidth="1"/>
    <col min="1820" max="1820" width="6.140625" style="13" bestFit="1" customWidth="1"/>
    <col min="1821" max="1821" width="10.28515625" style="13" customWidth="1"/>
    <col min="1822" max="1822" width="11.42578125" style="13" customWidth="1"/>
    <col min="1823" max="1823" width="14" style="13" bestFit="1" customWidth="1"/>
    <col min="1824" max="1825" width="3.28515625" style="13" customWidth="1"/>
    <col min="1826" max="2073" width="11.140625" style="13"/>
    <col min="2074" max="2074" width="7.7109375" style="13" customWidth="1"/>
    <col min="2075" max="2075" width="50.42578125" style="13" customWidth="1"/>
    <col min="2076" max="2076" width="6.140625" style="13" bestFit="1" customWidth="1"/>
    <col min="2077" max="2077" width="10.28515625" style="13" customWidth="1"/>
    <col min="2078" max="2078" width="11.42578125" style="13" customWidth="1"/>
    <col min="2079" max="2079" width="14" style="13" bestFit="1" customWidth="1"/>
    <col min="2080" max="2081" width="3.28515625" style="13" customWidth="1"/>
    <col min="2082" max="2329" width="11.140625" style="13"/>
    <col min="2330" max="2330" width="7.7109375" style="13" customWidth="1"/>
    <col min="2331" max="2331" width="50.42578125" style="13" customWidth="1"/>
    <col min="2332" max="2332" width="6.140625" style="13" bestFit="1" customWidth="1"/>
    <col min="2333" max="2333" width="10.28515625" style="13" customWidth="1"/>
    <col min="2334" max="2334" width="11.42578125" style="13" customWidth="1"/>
    <col min="2335" max="2335" width="14" style="13" bestFit="1" customWidth="1"/>
    <col min="2336" max="2337" width="3.28515625" style="13" customWidth="1"/>
    <col min="2338" max="2585" width="11.140625" style="13"/>
    <col min="2586" max="2586" width="7.7109375" style="13" customWidth="1"/>
    <col min="2587" max="2587" width="50.42578125" style="13" customWidth="1"/>
    <col min="2588" max="2588" width="6.140625" style="13" bestFit="1" customWidth="1"/>
    <col min="2589" max="2589" width="10.28515625" style="13" customWidth="1"/>
    <col min="2590" max="2590" width="11.42578125" style="13" customWidth="1"/>
    <col min="2591" max="2591" width="14" style="13" bestFit="1" customWidth="1"/>
    <col min="2592" max="2593" width="3.28515625" style="13" customWidth="1"/>
    <col min="2594" max="2841" width="11.140625" style="13"/>
    <col min="2842" max="2842" width="7.7109375" style="13" customWidth="1"/>
    <col min="2843" max="2843" width="50.42578125" style="13" customWidth="1"/>
    <col min="2844" max="2844" width="6.140625" style="13" bestFit="1" customWidth="1"/>
    <col min="2845" max="2845" width="10.28515625" style="13" customWidth="1"/>
    <col min="2846" max="2846" width="11.42578125" style="13" customWidth="1"/>
    <col min="2847" max="2847" width="14" style="13" bestFit="1" customWidth="1"/>
    <col min="2848" max="2849" width="3.28515625" style="13" customWidth="1"/>
    <col min="2850" max="3097" width="11.140625" style="13"/>
    <col min="3098" max="3098" width="7.7109375" style="13" customWidth="1"/>
    <col min="3099" max="3099" width="50.42578125" style="13" customWidth="1"/>
    <col min="3100" max="3100" width="6.140625" style="13" bestFit="1" customWidth="1"/>
    <col min="3101" max="3101" width="10.28515625" style="13" customWidth="1"/>
    <col min="3102" max="3102" width="11.42578125" style="13" customWidth="1"/>
    <col min="3103" max="3103" width="14" style="13" bestFit="1" customWidth="1"/>
    <col min="3104" max="3105" width="3.28515625" style="13" customWidth="1"/>
    <col min="3106" max="3353" width="11.140625" style="13"/>
    <col min="3354" max="3354" width="7.7109375" style="13" customWidth="1"/>
    <col min="3355" max="3355" width="50.42578125" style="13" customWidth="1"/>
    <col min="3356" max="3356" width="6.140625" style="13" bestFit="1" customWidth="1"/>
    <col min="3357" max="3357" width="10.28515625" style="13" customWidth="1"/>
    <col min="3358" max="3358" width="11.42578125" style="13" customWidth="1"/>
    <col min="3359" max="3359" width="14" style="13" bestFit="1" customWidth="1"/>
    <col min="3360" max="3361" width="3.28515625" style="13" customWidth="1"/>
    <col min="3362" max="3609" width="11.140625" style="13"/>
    <col min="3610" max="3610" width="7.7109375" style="13" customWidth="1"/>
    <col min="3611" max="3611" width="50.42578125" style="13" customWidth="1"/>
    <col min="3612" max="3612" width="6.140625" style="13" bestFit="1" customWidth="1"/>
    <col min="3613" max="3613" width="10.28515625" style="13" customWidth="1"/>
    <col min="3614" max="3614" width="11.42578125" style="13" customWidth="1"/>
    <col min="3615" max="3615" width="14" style="13" bestFit="1" customWidth="1"/>
    <col min="3616" max="3617" width="3.28515625" style="13" customWidth="1"/>
    <col min="3618" max="3865" width="11.140625" style="13"/>
    <col min="3866" max="3866" width="7.7109375" style="13" customWidth="1"/>
    <col min="3867" max="3867" width="50.42578125" style="13" customWidth="1"/>
    <col min="3868" max="3868" width="6.140625" style="13" bestFit="1" customWidth="1"/>
    <col min="3869" max="3869" width="10.28515625" style="13" customWidth="1"/>
    <col min="3870" max="3870" width="11.42578125" style="13" customWidth="1"/>
    <col min="3871" max="3871" width="14" style="13" bestFit="1" customWidth="1"/>
    <col min="3872" max="3873" width="3.28515625" style="13" customWidth="1"/>
    <col min="3874" max="4121" width="11.140625" style="13"/>
    <col min="4122" max="4122" width="7.7109375" style="13" customWidth="1"/>
    <col min="4123" max="4123" width="50.42578125" style="13" customWidth="1"/>
    <col min="4124" max="4124" width="6.140625" style="13" bestFit="1" customWidth="1"/>
    <col min="4125" max="4125" width="10.28515625" style="13" customWidth="1"/>
    <col min="4126" max="4126" width="11.42578125" style="13" customWidth="1"/>
    <col min="4127" max="4127" width="14" style="13" bestFit="1" customWidth="1"/>
    <col min="4128" max="4129" width="3.28515625" style="13" customWidth="1"/>
    <col min="4130" max="4377" width="11.140625" style="13"/>
    <col min="4378" max="4378" width="7.7109375" style="13" customWidth="1"/>
    <col min="4379" max="4379" width="50.42578125" style="13" customWidth="1"/>
    <col min="4380" max="4380" width="6.140625" style="13" bestFit="1" customWidth="1"/>
    <col min="4381" max="4381" width="10.28515625" style="13" customWidth="1"/>
    <col min="4382" max="4382" width="11.42578125" style="13" customWidth="1"/>
    <col min="4383" max="4383" width="14" style="13" bestFit="1" customWidth="1"/>
    <col min="4384" max="4385" width="3.28515625" style="13" customWidth="1"/>
    <col min="4386" max="4633" width="11.140625" style="13"/>
    <col min="4634" max="4634" width="7.7109375" style="13" customWidth="1"/>
    <col min="4635" max="4635" width="50.42578125" style="13" customWidth="1"/>
    <col min="4636" max="4636" width="6.140625" style="13" bestFit="1" customWidth="1"/>
    <col min="4637" max="4637" width="10.28515625" style="13" customWidth="1"/>
    <col min="4638" max="4638" width="11.42578125" style="13" customWidth="1"/>
    <col min="4639" max="4639" width="14" style="13" bestFit="1" customWidth="1"/>
    <col min="4640" max="4641" width="3.28515625" style="13" customWidth="1"/>
    <col min="4642" max="4889" width="11.140625" style="13"/>
    <col min="4890" max="4890" width="7.7109375" style="13" customWidth="1"/>
    <col min="4891" max="4891" width="50.42578125" style="13" customWidth="1"/>
    <col min="4892" max="4892" width="6.140625" style="13" bestFit="1" customWidth="1"/>
    <col min="4893" max="4893" width="10.28515625" style="13" customWidth="1"/>
    <col min="4894" max="4894" width="11.42578125" style="13" customWidth="1"/>
    <col min="4895" max="4895" width="14" style="13" bestFit="1" customWidth="1"/>
    <col min="4896" max="4897" width="3.28515625" style="13" customWidth="1"/>
    <col min="4898" max="5145" width="11.140625" style="13"/>
    <col min="5146" max="5146" width="7.7109375" style="13" customWidth="1"/>
    <col min="5147" max="5147" width="50.42578125" style="13" customWidth="1"/>
    <col min="5148" max="5148" width="6.140625" style="13" bestFit="1" customWidth="1"/>
    <col min="5149" max="5149" width="10.28515625" style="13" customWidth="1"/>
    <col min="5150" max="5150" width="11.42578125" style="13" customWidth="1"/>
    <col min="5151" max="5151" width="14" style="13" bestFit="1" customWidth="1"/>
    <col min="5152" max="5153" width="3.28515625" style="13" customWidth="1"/>
    <col min="5154" max="5401" width="11.140625" style="13"/>
    <col min="5402" max="5402" width="7.7109375" style="13" customWidth="1"/>
    <col min="5403" max="5403" width="50.42578125" style="13" customWidth="1"/>
    <col min="5404" max="5404" width="6.140625" style="13" bestFit="1" customWidth="1"/>
    <col min="5405" max="5405" width="10.28515625" style="13" customWidth="1"/>
    <col min="5406" max="5406" width="11.42578125" style="13" customWidth="1"/>
    <col min="5407" max="5407" width="14" style="13" bestFit="1" customWidth="1"/>
    <col min="5408" max="5409" width="3.28515625" style="13" customWidth="1"/>
    <col min="5410" max="5657" width="11.140625" style="13"/>
    <col min="5658" max="5658" width="7.7109375" style="13" customWidth="1"/>
    <col min="5659" max="5659" width="50.42578125" style="13" customWidth="1"/>
    <col min="5660" max="5660" width="6.140625" style="13" bestFit="1" customWidth="1"/>
    <col min="5661" max="5661" width="10.28515625" style="13" customWidth="1"/>
    <col min="5662" max="5662" width="11.42578125" style="13" customWidth="1"/>
    <col min="5663" max="5663" width="14" style="13" bestFit="1" customWidth="1"/>
    <col min="5664" max="5665" width="3.28515625" style="13" customWidth="1"/>
    <col min="5666" max="5913" width="11.140625" style="13"/>
    <col min="5914" max="5914" width="7.7109375" style="13" customWidth="1"/>
    <col min="5915" max="5915" width="50.42578125" style="13" customWidth="1"/>
    <col min="5916" max="5916" width="6.140625" style="13" bestFit="1" customWidth="1"/>
    <col min="5917" max="5917" width="10.28515625" style="13" customWidth="1"/>
    <col min="5918" max="5918" width="11.42578125" style="13" customWidth="1"/>
    <col min="5919" max="5919" width="14" style="13" bestFit="1" customWidth="1"/>
    <col min="5920" max="5921" width="3.28515625" style="13" customWidth="1"/>
    <col min="5922" max="6169" width="11.140625" style="13"/>
    <col min="6170" max="6170" width="7.7109375" style="13" customWidth="1"/>
    <col min="6171" max="6171" width="50.42578125" style="13" customWidth="1"/>
    <col min="6172" max="6172" width="6.140625" style="13" bestFit="1" customWidth="1"/>
    <col min="6173" max="6173" width="10.28515625" style="13" customWidth="1"/>
    <col min="6174" max="6174" width="11.42578125" style="13" customWidth="1"/>
    <col min="6175" max="6175" width="14" style="13" bestFit="1" customWidth="1"/>
    <col min="6176" max="6177" width="3.28515625" style="13" customWidth="1"/>
    <col min="6178" max="6425" width="11.140625" style="13"/>
    <col min="6426" max="6426" width="7.7109375" style="13" customWidth="1"/>
    <col min="6427" max="6427" width="50.42578125" style="13" customWidth="1"/>
    <col min="6428" max="6428" width="6.140625" style="13" bestFit="1" customWidth="1"/>
    <col min="6429" max="6429" width="10.28515625" style="13" customWidth="1"/>
    <col min="6430" max="6430" width="11.42578125" style="13" customWidth="1"/>
    <col min="6431" max="6431" width="14" style="13" bestFit="1" customWidth="1"/>
    <col min="6432" max="6433" width="3.28515625" style="13" customWidth="1"/>
    <col min="6434" max="6681" width="11.140625" style="13"/>
    <col min="6682" max="6682" width="7.7109375" style="13" customWidth="1"/>
    <col min="6683" max="6683" width="50.42578125" style="13" customWidth="1"/>
    <col min="6684" max="6684" width="6.140625" style="13" bestFit="1" customWidth="1"/>
    <col min="6685" max="6685" width="10.28515625" style="13" customWidth="1"/>
    <col min="6686" max="6686" width="11.42578125" style="13" customWidth="1"/>
    <col min="6687" max="6687" width="14" style="13" bestFit="1" customWidth="1"/>
    <col min="6688" max="6689" width="3.28515625" style="13" customWidth="1"/>
    <col min="6690" max="6937" width="11.140625" style="13"/>
    <col min="6938" max="6938" width="7.7109375" style="13" customWidth="1"/>
    <col min="6939" max="6939" width="50.42578125" style="13" customWidth="1"/>
    <col min="6940" max="6940" width="6.140625" style="13" bestFit="1" customWidth="1"/>
    <col min="6941" max="6941" width="10.28515625" style="13" customWidth="1"/>
    <col min="6942" max="6942" width="11.42578125" style="13" customWidth="1"/>
    <col min="6943" max="6943" width="14" style="13" bestFit="1" customWidth="1"/>
    <col min="6944" max="6945" width="3.28515625" style="13" customWidth="1"/>
    <col min="6946" max="7193" width="11.140625" style="13"/>
    <col min="7194" max="7194" width="7.7109375" style="13" customWidth="1"/>
    <col min="7195" max="7195" width="50.42578125" style="13" customWidth="1"/>
    <col min="7196" max="7196" width="6.140625" style="13" bestFit="1" customWidth="1"/>
    <col min="7197" max="7197" width="10.28515625" style="13" customWidth="1"/>
    <col min="7198" max="7198" width="11.42578125" style="13" customWidth="1"/>
    <col min="7199" max="7199" width="14" style="13" bestFit="1" customWidth="1"/>
    <col min="7200" max="7201" width="3.28515625" style="13" customWidth="1"/>
    <col min="7202" max="7449" width="11.140625" style="13"/>
    <col min="7450" max="7450" width="7.7109375" style="13" customWidth="1"/>
    <col min="7451" max="7451" width="50.42578125" style="13" customWidth="1"/>
    <col min="7452" max="7452" width="6.140625" style="13" bestFit="1" customWidth="1"/>
    <col min="7453" max="7453" width="10.28515625" style="13" customWidth="1"/>
    <col min="7454" max="7454" width="11.42578125" style="13" customWidth="1"/>
    <col min="7455" max="7455" width="14" style="13" bestFit="1" customWidth="1"/>
    <col min="7456" max="7457" width="3.28515625" style="13" customWidth="1"/>
    <col min="7458" max="7705" width="11.140625" style="13"/>
    <col min="7706" max="7706" width="7.7109375" style="13" customWidth="1"/>
    <col min="7707" max="7707" width="50.42578125" style="13" customWidth="1"/>
    <col min="7708" max="7708" width="6.140625" style="13" bestFit="1" customWidth="1"/>
    <col min="7709" max="7709" width="10.28515625" style="13" customWidth="1"/>
    <col min="7710" max="7710" width="11.42578125" style="13" customWidth="1"/>
    <col min="7711" max="7711" width="14" style="13" bestFit="1" customWidth="1"/>
    <col min="7712" max="7713" width="3.28515625" style="13" customWidth="1"/>
    <col min="7714" max="7961" width="11.140625" style="13"/>
    <col min="7962" max="7962" width="7.7109375" style="13" customWidth="1"/>
    <col min="7963" max="7963" width="50.42578125" style="13" customWidth="1"/>
    <col min="7964" max="7964" width="6.140625" style="13" bestFit="1" customWidth="1"/>
    <col min="7965" max="7965" width="10.28515625" style="13" customWidth="1"/>
    <col min="7966" max="7966" width="11.42578125" style="13" customWidth="1"/>
    <col min="7967" max="7967" width="14" style="13" bestFit="1" customWidth="1"/>
    <col min="7968" max="7969" width="3.28515625" style="13" customWidth="1"/>
    <col min="7970" max="8217" width="11.140625" style="13"/>
    <col min="8218" max="8218" width="7.7109375" style="13" customWidth="1"/>
    <col min="8219" max="8219" width="50.42578125" style="13" customWidth="1"/>
    <col min="8220" max="8220" width="6.140625" style="13" bestFit="1" customWidth="1"/>
    <col min="8221" max="8221" width="10.28515625" style="13" customWidth="1"/>
    <col min="8222" max="8222" width="11.42578125" style="13" customWidth="1"/>
    <col min="8223" max="8223" width="14" style="13" bestFit="1" customWidth="1"/>
    <col min="8224" max="8225" width="3.28515625" style="13" customWidth="1"/>
    <col min="8226" max="8473" width="11.140625" style="13"/>
    <col min="8474" max="8474" width="7.7109375" style="13" customWidth="1"/>
    <col min="8475" max="8475" width="50.42578125" style="13" customWidth="1"/>
    <col min="8476" max="8476" width="6.140625" style="13" bestFit="1" customWidth="1"/>
    <col min="8477" max="8477" width="10.28515625" style="13" customWidth="1"/>
    <col min="8478" max="8478" width="11.42578125" style="13" customWidth="1"/>
    <col min="8479" max="8479" width="14" style="13" bestFit="1" customWidth="1"/>
    <col min="8480" max="8481" width="3.28515625" style="13" customWidth="1"/>
    <col min="8482" max="8729" width="11.140625" style="13"/>
    <col min="8730" max="8730" width="7.7109375" style="13" customWidth="1"/>
    <col min="8731" max="8731" width="50.42578125" style="13" customWidth="1"/>
    <col min="8732" max="8732" width="6.140625" style="13" bestFit="1" customWidth="1"/>
    <col min="8733" max="8733" width="10.28515625" style="13" customWidth="1"/>
    <col min="8734" max="8734" width="11.42578125" style="13" customWidth="1"/>
    <col min="8735" max="8735" width="14" style="13" bestFit="1" customWidth="1"/>
    <col min="8736" max="8737" width="3.28515625" style="13" customWidth="1"/>
    <col min="8738" max="8985" width="11.140625" style="13"/>
    <col min="8986" max="8986" width="7.7109375" style="13" customWidth="1"/>
    <col min="8987" max="8987" width="50.42578125" style="13" customWidth="1"/>
    <col min="8988" max="8988" width="6.140625" style="13" bestFit="1" customWidth="1"/>
    <col min="8989" max="8989" width="10.28515625" style="13" customWidth="1"/>
    <col min="8990" max="8990" width="11.42578125" style="13" customWidth="1"/>
    <col min="8991" max="8991" width="14" style="13" bestFit="1" customWidth="1"/>
    <col min="8992" max="8993" width="3.28515625" style="13" customWidth="1"/>
    <col min="8994" max="9241" width="11.140625" style="13"/>
    <col min="9242" max="9242" width="7.7109375" style="13" customWidth="1"/>
    <col min="9243" max="9243" width="50.42578125" style="13" customWidth="1"/>
    <col min="9244" max="9244" width="6.140625" style="13" bestFit="1" customWidth="1"/>
    <col min="9245" max="9245" width="10.28515625" style="13" customWidth="1"/>
    <col min="9246" max="9246" width="11.42578125" style="13" customWidth="1"/>
    <col min="9247" max="9247" width="14" style="13" bestFit="1" customWidth="1"/>
    <col min="9248" max="9249" width="3.28515625" style="13" customWidth="1"/>
    <col min="9250" max="9497" width="11.140625" style="13"/>
    <col min="9498" max="9498" width="7.7109375" style="13" customWidth="1"/>
    <col min="9499" max="9499" width="50.42578125" style="13" customWidth="1"/>
    <col min="9500" max="9500" width="6.140625" style="13" bestFit="1" customWidth="1"/>
    <col min="9501" max="9501" width="10.28515625" style="13" customWidth="1"/>
    <col min="9502" max="9502" width="11.42578125" style="13" customWidth="1"/>
    <col min="9503" max="9503" width="14" style="13" bestFit="1" customWidth="1"/>
    <col min="9504" max="9505" width="3.28515625" style="13" customWidth="1"/>
    <col min="9506" max="9753" width="11.140625" style="13"/>
    <col min="9754" max="9754" width="7.7109375" style="13" customWidth="1"/>
    <col min="9755" max="9755" width="50.42578125" style="13" customWidth="1"/>
    <col min="9756" max="9756" width="6.140625" style="13" bestFit="1" customWidth="1"/>
    <col min="9757" max="9757" width="10.28515625" style="13" customWidth="1"/>
    <col min="9758" max="9758" width="11.42578125" style="13" customWidth="1"/>
    <col min="9759" max="9759" width="14" style="13" bestFit="1" customWidth="1"/>
    <col min="9760" max="9761" width="3.28515625" style="13" customWidth="1"/>
    <col min="9762" max="10009" width="11.140625" style="13"/>
    <col min="10010" max="10010" width="7.7109375" style="13" customWidth="1"/>
    <col min="10011" max="10011" width="50.42578125" style="13" customWidth="1"/>
    <col min="10012" max="10012" width="6.140625" style="13" bestFit="1" customWidth="1"/>
    <col min="10013" max="10013" width="10.28515625" style="13" customWidth="1"/>
    <col min="10014" max="10014" width="11.42578125" style="13" customWidth="1"/>
    <col min="10015" max="10015" width="14" style="13" bestFit="1" customWidth="1"/>
    <col min="10016" max="10017" width="3.28515625" style="13" customWidth="1"/>
    <col min="10018" max="10265" width="11.140625" style="13"/>
    <col min="10266" max="10266" width="7.7109375" style="13" customWidth="1"/>
    <col min="10267" max="10267" width="50.42578125" style="13" customWidth="1"/>
    <col min="10268" max="10268" width="6.140625" style="13" bestFit="1" customWidth="1"/>
    <col min="10269" max="10269" width="10.28515625" style="13" customWidth="1"/>
    <col min="10270" max="10270" width="11.42578125" style="13" customWidth="1"/>
    <col min="10271" max="10271" width="14" style="13" bestFit="1" customWidth="1"/>
    <col min="10272" max="10273" width="3.28515625" style="13" customWidth="1"/>
    <col min="10274" max="10521" width="11.140625" style="13"/>
    <col min="10522" max="10522" width="7.7109375" style="13" customWidth="1"/>
    <col min="10523" max="10523" width="50.42578125" style="13" customWidth="1"/>
    <col min="10524" max="10524" width="6.140625" style="13" bestFit="1" customWidth="1"/>
    <col min="10525" max="10525" width="10.28515625" style="13" customWidth="1"/>
    <col min="10526" max="10526" width="11.42578125" style="13" customWidth="1"/>
    <col min="10527" max="10527" width="14" style="13" bestFit="1" customWidth="1"/>
    <col min="10528" max="10529" width="3.28515625" style="13" customWidth="1"/>
    <col min="10530" max="10777" width="11.140625" style="13"/>
    <col min="10778" max="10778" width="7.7109375" style="13" customWidth="1"/>
    <col min="10779" max="10779" width="50.42578125" style="13" customWidth="1"/>
    <col min="10780" max="10780" width="6.140625" style="13" bestFit="1" customWidth="1"/>
    <col min="10781" max="10781" width="10.28515625" style="13" customWidth="1"/>
    <col min="10782" max="10782" width="11.42578125" style="13" customWidth="1"/>
    <col min="10783" max="10783" width="14" style="13" bestFit="1" customWidth="1"/>
    <col min="10784" max="10785" width="3.28515625" style="13" customWidth="1"/>
    <col min="10786" max="11033" width="11.140625" style="13"/>
    <col min="11034" max="11034" width="7.7109375" style="13" customWidth="1"/>
    <col min="11035" max="11035" width="50.42578125" style="13" customWidth="1"/>
    <col min="11036" max="11036" width="6.140625" style="13" bestFit="1" customWidth="1"/>
    <col min="11037" max="11037" width="10.28515625" style="13" customWidth="1"/>
    <col min="11038" max="11038" width="11.42578125" style="13" customWidth="1"/>
    <col min="11039" max="11039" width="14" style="13" bestFit="1" customWidth="1"/>
    <col min="11040" max="11041" width="3.28515625" style="13" customWidth="1"/>
    <col min="11042" max="11289" width="11.140625" style="13"/>
    <col min="11290" max="11290" width="7.7109375" style="13" customWidth="1"/>
    <col min="11291" max="11291" width="50.42578125" style="13" customWidth="1"/>
    <col min="11292" max="11292" width="6.140625" style="13" bestFit="1" customWidth="1"/>
    <col min="11293" max="11293" width="10.28515625" style="13" customWidth="1"/>
    <col min="11294" max="11294" width="11.42578125" style="13" customWidth="1"/>
    <col min="11295" max="11295" width="14" style="13" bestFit="1" customWidth="1"/>
    <col min="11296" max="11297" width="3.28515625" style="13" customWidth="1"/>
    <col min="11298" max="11545" width="11.140625" style="13"/>
    <col min="11546" max="11546" width="7.7109375" style="13" customWidth="1"/>
    <col min="11547" max="11547" width="50.42578125" style="13" customWidth="1"/>
    <col min="11548" max="11548" width="6.140625" style="13" bestFit="1" customWidth="1"/>
    <col min="11549" max="11549" width="10.28515625" style="13" customWidth="1"/>
    <col min="11550" max="11550" width="11.42578125" style="13" customWidth="1"/>
    <col min="11551" max="11551" width="14" style="13" bestFit="1" customWidth="1"/>
    <col min="11552" max="11553" width="3.28515625" style="13" customWidth="1"/>
    <col min="11554" max="11801" width="11.140625" style="13"/>
    <col min="11802" max="11802" width="7.7109375" style="13" customWidth="1"/>
    <col min="11803" max="11803" width="50.42578125" style="13" customWidth="1"/>
    <col min="11804" max="11804" width="6.140625" style="13" bestFit="1" customWidth="1"/>
    <col min="11805" max="11805" width="10.28515625" style="13" customWidth="1"/>
    <col min="11806" max="11806" width="11.42578125" style="13" customWidth="1"/>
    <col min="11807" max="11807" width="14" style="13" bestFit="1" customWidth="1"/>
    <col min="11808" max="11809" width="3.28515625" style="13" customWidth="1"/>
    <col min="11810" max="12057" width="11.140625" style="13"/>
    <col min="12058" max="12058" width="7.7109375" style="13" customWidth="1"/>
    <col min="12059" max="12059" width="50.42578125" style="13" customWidth="1"/>
    <col min="12060" max="12060" width="6.140625" style="13" bestFit="1" customWidth="1"/>
    <col min="12061" max="12061" width="10.28515625" style="13" customWidth="1"/>
    <col min="12062" max="12062" width="11.42578125" style="13" customWidth="1"/>
    <col min="12063" max="12063" width="14" style="13" bestFit="1" customWidth="1"/>
    <col min="12064" max="12065" width="3.28515625" style="13" customWidth="1"/>
    <col min="12066" max="12313" width="11.140625" style="13"/>
    <col min="12314" max="12314" width="7.7109375" style="13" customWidth="1"/>
    <col min="12315" max="12315" width="50.42578125" style="13" customWidth="1"/>
    <col min="12316" max="12316" width="6.140625" style="13" bestFit="1" customWidth="1"/>
    <col min="12317" max="12317" width="10.28515625" style="13" customWidth="1"/>
    <col min="12318" max="12318" width="11.42578125" style="13" customWidth="1"/>
    <col min="12319" max="12319" width="14" style="13" bestFit="1" customWidth="1"/>
    <col min="12320" max="12321" width="3.28515625" style="13" customWidth="1"/>
    <col min="12322" max="12569" width="11.140625" style="13"/>
    <col min="12570" max="12570" width="7.7109375" style="13" customWidth="1"/>
    <col min="12571" max="12571" width="50.42578125" style="13" customWidth="1"/>
    <col min="12572" max="12572" width="6.140625" style="13" bestFit="1" customWidth="1"/>
    <col min="12573" max="12573" width="10.28515625" style="13" customWidth="1"/>
    <col min="12574" max="12574" width="11.42578125" style="13" customWidth="1"/>
    <col min="12575" max="12575" width="14" style="13" bestFit="1" customWidth="1"/>
    <col min="12576" max="12577" width="3.28515625" style="13" customWidth="1"/>
    <col min="12578" max="12825" width="11.140625" style="13"/>
    <col min="12826" max="12826" width="7.7109375" style="13" customWidth="1"/>
    <col min="12827" max="12827" width="50.42578125" style="13" customWidth="1"/>
    <col min="12828" max="12828" width="6.140625" style="13" bestFit="1" customWidth="1"/>
    <col min="12829" max="12829" width="10.28515625" style="13" customWidth="1"/>
    <col min="12830" max="12830" width="11.42578125" style="13" customWidth="1"/>
    <col min="12831" max="12831" width="14" style="13" bestFit="1" customWidth="1"/>
    <col min="12832" max="12833" width="3.28515625" style="13" customWidth="1"/>
    <col min="12834" max="13081" width="11.140625" style="13"/>
    <col min="13082" max="13082" width="7.7109375" style="13" customWidth="1"/>
    <col min="13083" max="13083" width="50.42578125" style="13" customWidth="1"/>
    <col min="13084" max="13084" width="6.140625" style="13" bestFit="1" customWidth="1"/>
    <col min="13085" max="13085" width="10.28515625" style="13" customWidth="1"/>
    <col min="13086" max="13086" width="11.42578125" style="13" customWidth="1"/>
    <col min="13087" max="13087" width="14" style="13" bestFit="1" customWidth="1"/>
    <col min="13088" max="13089" width="3.28515625" style="13" customWidth="1"/>
    <col min="13090" max="13337" width="11.140625" style="13"/>
    <col min="13338" max="13338" width="7.7109375" style="13" customWidth="1"/>
    <col min="13339" max="13339" width="50.42578125" style="13" customWidth="1"/>
    <col min="13340" max="13340" width="6.140625" style="13" bestFit="1" customWidth="1"/>
    <col min="13341" max="13341" width="10.28515625" style="13" customWidth="1"/>
    <col min="13342" max="13342" width="11.42578125" style="13" customWidth="1"/>
    <col min="13343" max="13343" width="14" style="13" bestFit="1" customWidth="1"/>
    <col min="13344" max="13345" width="3.28515625" style="13" customWidth="1"/>
    <col min="13346" max="13593" width="11.140625" style="13"/>
    <col min="13594" max="13594" width="7.7109375" style="13" customWidth="1"/>
    <col min="13595" max="13595" width="50.42578125" style="13" customWidth="1"/>
    <col min="13596" max="13596" width="6.140625" style="13" bestFit="1" customWidth="1"/>
    <col min="13597" max="13597" width="10.28515625" style="13" customWidth="1"/>
    <col min="13598" max="13598" width="11.42578125" style="13" customWidth="1"/>
    <col min="13599" max="13599" width="14" style="13" bestFit="1" customWidth="1"/>
    <col min="13600" max="13601" width="3.28515625" style="13" customWidth="1"/>
    <col min="13602" max="13849" width="11.140625" style="13"/>
    <col min="13850" max="13850" width="7.7109375" style="13" customWidth="1"/>
    <col min="13851" max="13851" width="50.42578125" style="13" customWidth="1"/>
    <col min="13852" max="13852" width="6.140625" style="13" bestFit="1" customWidth="1"/>
    <col min="13853" max="13853" width="10.28515625" style="13" customWidth="1"/>
    <col min="13854" max="13854" width="11.42578125" style="13" customWidth="1"/>
    <col min="13855" max="13855" width="14" style="13" bestFit="1" customWidth="1"/>
    <col min="13856" max="13857" width="3.28515625" style="13" customWidth="1"/>
    <col min="13858" max="14105" width="11.140625" style="13"/>
    <col min="14106" max="14106" width="7.7109375" style="13" customWidth="1"/>
    <col min="14107" max="14107" width="50.42578125" style="13" customWidth="1"/>
    <col min="14108" max="14108" width="6.140625" style="13" bestFit="1" customWidth="1"/>
    <col min="14109" max="14109" width="10.28515625" style="13" customWidth="1"/>
    <col min="14110" max="14110" width="11.42578125" style="13" customWidth="1"/>
    <col min="14111" max="14111" width="14" style="13" bestFit="1" customWidth="1"/>
    <col min="14112" max="14113" width="3.28515625" style="13" customWidth="1"/>
    <col min="14114" max="14361" width="11.140625" style="13"/>
    <col min="14362" max="14362" width="7.7109375" style="13" customWidth="1"/>
    <col min="14363" max="14363" width="50.42578125" style="13" customWidth="1"/>
    <col min="14364" max="14364" width="6.140625" style="13" bestFit="1" customWidth="1"/>
    <col min="14365" max="14365" width="10.28515625" style="13" customWidth="1"/>
    <col min="14366" max="14366" width="11.42578125" style="13" customWidth="1"/>
    <col min="14367" max="14367" width="14" style="13" bestFit="1" customWidth="1"/>
    <col min="14368" max="14369" width="3.28515625" style="13" customWidth="1"/>
    <col min="14370" max="14617" width="11.140625" style="13"/>
    <col min="14618" max="14618" width="7.7109375" style="13" customWidth="1"/>
    <col min="14619" max="14619" width="50.42578125" style="13" customWidth="1"/>
    <col min="14620" max="14620" width="6.140625" style="13" bestFit="1" customWidth="1"/>
    <col min="14621" max="14621" width="10.28515625" style="13" customWidth="1"/>
    <col min="14622" max="14622" width="11.42578125" style="13" customWidth="1"/>
    <col min="14623" max="14623" width="14" style="13" bestFit="1" customWidth="1"/>
    <col min="14624" max="14625" width="3.28515625" style="13" customWidth="1"/>
    <col min="14626" max="14873" width="11.140625" style="13"/>
    <col min="14874" max="14874" width="7.7109375" style="13" customWidth="1"/>
    <col min="14875" max="14875" width="50.42578125" style="13" customWidth="1"/>
    <col min="14876" max="14876" width="6.140625" style="13" bestFit="1" customWidth="1"/>
    <col min="14877" max="14877" width="10.28515625" style="13" customWidth="1"/>
    <col min="14878" max="14878" width="11.42578125" style="13" customWidth="1"/>
    <col min="14879" max="14879" width="14" style="13" bestFit="1" customWidth="1"/>
    <col min="14880" max="14881" width="3.28515625" style="13" customWidth="1"/>
    <col min="14882" max="15129" width="11.140625" style="13"/>
    <col min="15130" max="15130" width="7.7109375" style="13" customWidth="1"/>
    <col min="15131" max="15131" width="50.42578125" style="13" customWidth="1"/>
    <col min="15132" max="15132" width="6.140625" style="13" bestFit="1" customWidth="1"/>
    <col min="15133" max="15133" width="10.28515625" style="13" customWidth="1"/>
    <col min="15134" max="15134" width="11.42578125" style="13" customWidth="1"/>
    <col min="15135" max="15135" width="14" style="13" bestFit="1" customWidth="1"/>
    <col min="15136" max="15137" width="3.28515625" style="13" customWidth="1"/>
    <col min="15138" max="15385" width="11.140625" style="13"/>
    <col min="15386" max="15386" width="7.7109375" style="13" customWidth="1"/>
    <col min="15387" max="15387" width="50.42578125" style="13" customWidth="1"/>
    <col min="15388" max="15388" width="6.140625" style="13" bestFit="1" customWidth="1"/>
    <col min="15389" max="15389" width="10.28515625" style="13" customWidth="1"/>
    <col min="15390" max="15390" width="11.42578125" style="13" customWidth="1"/>
    <col min="15391" max="15391" width="14" style="13" bestFit="1" customWidth="1"/>
    <col min="15392" max="15393" width="3.28515625" style="13" customWidth="1"/>
    <col min="15394" max="15641" width="11.140625" style="13"/>
    <col min="15642" max="15642" width="7.7109375" style="13" customWidth="1"/>
    <col min="15643" max="15643" width="50.42578125" style="13" customWidth="1"/>
    <col min="15644" max="15644" width="6.140625" style="13" bestFit="1" customWidth="1"/>
    <col min="15645" max="15645" width="10.28515625" style="13" customWidth="1"/>
    <col min="15646" max="15646" width="11.42578125" style="13" customWidth="1"/>
    <col min="15647" max="15647" width="14" style="13" bestFit="1" customWidth="1"/>
    <col min="15648" max="15649" width="3.28515625" style="13" customWidth="1"/>
    <col min="15650" max="15897" width="11.140625" style="13"/>
    <col min="15898" max="15898" width="7.7109375" style="13" customWidth="1"/>
    <col min="15899" max="15899" width="50.42578125" style="13" customWidth="1"/>
    <col min="15900" max="15900" width="6.140625" style="13" bestFit="1" customWidth="1"/>
    <col min="15901" max="15901" width="10.28515625" style="13" customWidth="1"/>
    <col min="15902" max="15902" width="11.42578125" style="13" customWidth="1"/>
    <col min="15903" max="15903" width="14" style="13" bestFit="1" customWidth="1"/>
    <col min="15904" max="15905" width="3.28515625" style="13" customWidth="1"/>
    <col min="15906" max="16384" width="11.140625" style="13"/>
  </cols>
  <sheetData>
    <row r="1" spans="1:6" x14ac:dyDescent="0.2">
      <c r="A1" s="582"/>
      <c r="B1" s="41" t="s">
        <v>681</v>
      </c>
      <c r="C1" s="13"/>
      <c r="D1" s="17"/>
      <c r="E1" s="464"/>
      <c r="F1" s="18"/>
    </row>
    <row r="2" spans="1:6" ht="21" customHeight="1" x14ac:dyDescent="0.2">
      <c r="A2" s="582"/>
      <c r="B2" s="720" t="s">
        <v>2058</v>
      </c>
      <c r="C2" s="721"/>
      <c r="D2" s="721"/>
      <c r="E2" s="721"/>
      <c r="F2" s="721"/>
    </row>
    <row r="3" spans="1:6" ht="15" x14ac:dyDescent="0.25">
      <c r="A3" s="582"/>
      <c r="B3" s="12"/>
      <c r="C3" s="13"/>
      <c r="D3" s="14"/>
      <c r="E3" s="464"/>
      <c r="F3" s="16"/>
    </row>
    <row r="4" spans="1:6" x14ac:dyDescent="0.2">
      <c r="A4" s="582"/>
      <c r="B4" s="41" t="s">
        <v>2</v>
      </c>
      <c r="C4" s="13"/>
      <c r="D4" s="17"/>
      <c r="E4" s="465"/>
      <c r="F4" s="18"/>
    </row>
    <row r="5" spans="1:6" ht="15" x14ac:dyDescent="0.25">
      <c r="A5" s="582"/>
      <c r="B5" s="12" t="s">
        <v>1569</v>
      </c>
      <c r="C5" s="13"/>
      <c r="D5" s="17"/>
      <c r="E5" s="465"/>
      <c r="F5" s="18"/>
    </row>
    <row r="6" spans="1:6" ht="15" x14ac:dyDescent="0.25">
      <c r="A6" s="582"/>
      <c r="B6" s="12"/>
      <c r="C6" s="13"/>
      <c r="D6" s="17"/>
      <c r="E6" s="465"/>
      <c r="F6" s="16"/>
    </row>
    <row r="7" spans="1:6" x14ac:dyDescent="0.2">
      <c r="A7" s="582"/>
      <c r="B7" s="41" t="s">
        <v>1570</v>
      </c>
      <c r="C7" s="13"/>
      <c r="D7" s="17"/>
      <c r="E7" s="465"/>
      <c r="F7" s="16"/>
    </row>
    <row r="8" spans="1:6" ht="15" x14ac:dyDescent="0.25">
      <c r="A8" s="582"/>
      <c r="B8" s="466" t="s">
        <v>1571</v>
      </c>
      <c r="C8" s="13"/>
      <c r="D8" s="17"/>
      <c r="E8" s="465"/>
      <c r="F8" s="16"/>
    </row>
    <row r="9" spans="1:6" ht="135.75" customHeight="1" x14ac:dyDescent="0.2">
      <c r="A9" s="19"/>
      <c r="B9" s="722" t="s">
        <v>1572</v>
      </c>
      <c r="C9" s="723"/>
      <c r="D9" s="723"/>
      <c r="E9" s="723"/>
      <c r="F9" s="723"/>
    </row>
    <row r="10" spans="1:6" ht="13.5" thickBot="1" x14ac:dyDescent="0.25">
      <c r="A10" s="467" t="s">
        <v>3</v>
      </c>
      <c r="B10" s="468" t="s">
        <v>4</v>
      </c>
      <c r="C10" s="468"/>
      <c r="D10" s="468"/>
      <c r="E10" s="724" t="s">
        <v>5</v>
      </c>
      <c r="F10" s="725"/>
    </row>
    <row r="11" spans="1:6" ht="42.75" x14ac:dyDescent="0.2">
      <c r="A11" s="45" t="s">
        <v>1446</v>
      </c>
      <c r="B11" s="469" t="s">
        <v>1573</v>
      </c>
      <c r="C11" s="47"/>
      <c r="D11" s="47"/>
      <c r="E11" s="470"/>
      <c r="F11" s="49">
        <f>F309</f>
        <v>0</v>
      </c>
    </row>
    <row r="12" spans="1:6" ht="14.25" x14ac:dyDescent="0.2">
      <c r="A12" s="50" t="s">
        <v>1448</v>
      </c>
      <c r="B12" s="471" t="s">
        <v>1574</v>
      </c>
      <c r="C12" s="52"/>
      <c r="D12" s="53"/>
      <c r="E12" s="472"/>
      <c r="F12" s="55">
        <f>F539</f>
        <v>0</v>
      </c>
    </row>
    <row r="13" spans="1:6" ht="42.75" x14ac:dyDescent="0.2">
      <c r="A13" s="50" t="s">
        <v>1450</v>
      </c>
      <c r="B13" s="471" t="s">
        <v>1575</v>
      </c>
      <c r="C13" s="52"/>
      <c r="D13" s="53"/>
      <c r="E13" s="472"/>
      <c r="F13" s="55">
        <f>F681</f>
        <v>0</v>
      </c>
    </row>
    <row r="14" spans="1:6" ht="42.75" x14ac:dyDescent="0.2">
      <c r="A14" s="50" t="s">
        <v>1452</v>
      </c>
      <c r="B14" s="471" t="s">
        <v>1576</v>
      </c>
      <c r="C14" s="52"/>
      <c r="D14" s="53"/>
      <c r="E14" s="472"/>
      <c r="F14" s="55">
        <f>F746</f>
        <v>0</v>
      </c>
    </row>
    <row r="15" spans="1:6" ht="14.25" x14ac:dyDescent="0.2">
      <c r="A15" s="50"/>
      <c r="B15" s="471"/>
      <c r="C15" s="52"/>
      <c r="D15" s="53"/>
      <c r="E15" s="472"/>
      <c r="F15" s="55"/>
    </row>
    <row r="16" spans="1:6" ht="28.5" x14ac:dyDescent="0.2">
      <c r="A16" s="50" t="s">
        <v>1577</v>
      </c>
      <c r="B16" s="471" t="s">
        <v>1578</v>
      </c>
      <c r="C16" s="52"/>
      <c r="D16" s="53"/>
      <c r="E16" s="472"/>
      <c r="F16" s="55">
        <f>F825</f>
        <v>0</v>
      </c>
    </row>
    <row r="17" spans="1:6" ht="28.5" x14ac:dyDescent="0.2">
      <c r="A17" s="50" t="s">
        <v>1579</v>
      </c>
      <c r="B17" s="471" t="s">
        <v>1580</v>
      </c>
      <c r="C17" s="52"/>
      <c r="D17" s="53"/>
      <c r="E17" s="472"/>
      <c r="F17" s="55">
        <f>F916</f>
        <v>0</v>
      </c>
    </row>
    <row r="18" spans="1:6" ht="15" x14ac:dyDescent="0.25">
      <c r="A18" s="199"/>
      <c r="B18" s="200" t="s">
        <v>11</v>
      </c>
      <c r="C18" s="201"/>
      <c r="D18" s="202"/>
      <c r="E18" s="473"/>
      <c r="F18" s="204">
        <f>SUM(F10:F17)</f>
        <v>0</v>
      </c>
    </row>
    <row r="19" spans="1:6" x14ac:dyDescent="0.2">
      <c r="A19" s="582"/>
      <c r="B19" s="582"/>
      <c r="C19" s="13"/>
      <c r="D19" s="17"/>
      <c r="E19" s="465"/>
      <c r="F19" s="16"/>
    </row>
    <row r="20" spans="1:6" ht="12" customHeight="1" x14ac:dyDescent="0.2">
      <c r="A20" s="582"/>
      <c r="B20" s="206" t="s">
        <v>829</v>
      </c>
      <c r="C20" s="207"/>
      <c r="D20" s="208"/>
      <c r="E20" s="474"/>
      <c r="F20" s="209"/>
    </row>
    <row r="21" spans="1:6" ht="24" customHeight="1" x14ac:dyDescent="0.2">
      <c r="A21" s="582"/>
      <c r="B21" s="679" t="s">
        <v>830</v>
      </c>
      <c r="C21" s="679"/>
      <c r="D21" s="679"/>
      <c r="E21" s="679"/>
      <c r="F21" s="679"/>
    </row>
    <row r="22" spans="1:6" ht="12" customHeight="1" x14ac:dyDescent="0.2">
      <c r="A22" s="582"/>
      <c r="B22" s="206" t="s">
        <v>831</v>
      </c>
      <c r="C22" s="207"/>
      <c r="D22" s="208"/>
      <c r="E22" s="474"/>
      <c r="F22" s="209"/>
    </row>
    <row r="23" spans="1:6" ht="12" customHeight="1" x14ac:dyDescent="0.2">
      <c r="A23" s="582"/>
      <c r="B23" s="679" t="s">
        <v>832</v>
      </c>
      <c r="C23" s="679"/>
      <c r="D23" s="679"/>
      <c r="E23" s="679"/>
      <c r="F23" s="679"/>
    </row>
    <row r="24" spans="1:6" ht="12" customHeight="1" x14ac:dyDescent="0.2">
      <c r="A24" s="582"/>
      <c r="B24" s="206" t="s">
        <v>833</v>
      </c>
      <c r="C24" s="207"/>
      <c r="D24" s="208"/>
      <c r="E24" s="474"/>
      <c r="F24" s="209"/>
    </row>
    <row r="25" spans="1:6" ht="36" customHeight="1" x14ac:dyDescent="0.2">
      <c r="A25" s="582"/>
      <c r="B25" s="679" t="s">
        <v>840</v>
      </c>
      <c r="C25" s="679"/>
      <c r="D25" s="679"/>
      <c r="E25" s="679"/>
      <c r="F25" s="679"/>
    </row>
    <row r="26" spans="1:6" ht="12" customHeight="1" x14ac:dyDescent="0.2">
      <c r="A26" s="582"/>
      <c r="B26" s="206" t="s">
        <v>835</v>
      </c>
      <c r="C26" s="207"/>
      <c r="D26" s="208"/>
      <c r="E26" s="474"/>
      <c r="F26" s="209"/>
    </row>
    <row r="27" spans="1:6" ht="24" customHeight="1" x14ac:dyDescent="0.2">
      <c r="A27" s="582"/>
      <c r="B27" s="679" t="s">
        <v>842</v>
      </c>
      <c r="C27" s="679"/>
      <c r="D27" s="679"/>
      <c r="E27" s="679"/>
      <c r="F27" s="679"/>
    </row>
    <row r="28" spans="1:6" ht="12" customHeight="1" x14ac:dyDescent="0.2">
      <c r="A28" s="582"/>
      <c r="B28" s="206" t="s">
        <v>837</v>
      </c>
      <c r="C28" s="207"/>
      <c r="D28" s="208"/>
      <c r="E28" s="474"/>
      <c r="F28" s="209"/>
    </row>
    <row r="29" spans="1:6" ht="12" customHeight="1" x14ac:dyDescent="0.2">
      <c r="A29" s="582"/>
      <c r="B29" s="679" t="s">
        <v>854</v>
      </c>
      <c r="C29" s="679"/>
      <c r="D29" s="679"/>
      <c r="E29" s="679"/>
      <c r="F29" s="679"/>
    </row>
    <row r="30" spans="1:6" x14ac:dyDescent="0.2">
      <c r="A30" s="582"/>
      <c r="B30" s="582"/>
      <c r="C30" s="13"/>
      <c r="D30" s="17"/>
      <c r="E30" s="465"/>
      <c r="F30" s="16"/>
    </row>
    <row r="31" spans="1:6" s="438" customFormat="1" ht="103.5" customHeight="1" x14ac:dyDescent="0.25">
      <c r="A31" s="475"/>
      <c r="B31" s="719" t="s">
        <v>1581</v>
      </c>
      <c r="C31" s="701"/>
      <c r="D31" s="701"/>
      <c r="E31" s="701"/>
      <c r="F31" s="701"/>
    </row>
    <row r="32" spans="1:6" x14ac:dyDescent="0.2">
      <c r="A32" s="62"/>
      <c r="B32" s="63"/>
      <c r="C32" s="63"/>
      <c r="D32" s="64"/>
      <c r="E32" s="476"/>
      <c r="F32" s="65"/>
    </row>
    <row r="33" spans="1:6" s="436" customFormat="1" ht="14.25" x14ac:dyDescent="0.2">
      <c r="A33" s="477" t="s">
        <v>3</v>
      </c>
      <c r="B33" s="477" t="s">
        <v>4</v>
      </c>
      <c r="C33" s="477" t="s">
        <v>12</v>
      </c>
      <c r="D33" s="478" t="s">
        <v>13</v>
      </c>
      <c r="E33" s="479" t="s">
        <v>14</v>
      </c>
      <c r="F33" s="480" t="s">
        <v>5</v>
      </c>
    </row>
    <row r="34" spans="1:6" s="182" customFormat="1" ht="38.25" x14ac:dyDescent="0.2">
      <c r="A34" s="481" t="str">
        <f>A11</f>
        <v>4.1</v>
      </c>
      <c r="B34" s="482" t="str">
        <f>B11</f>
        <v>Predvideni vodohran Pišece 60 m3, ter vrtina Piš 1/94: predelava strojnih instalacij za zajem vode iz vrtine Piš-1/94</v>
      </c>
      <c r="C34" s="483"/>
      <c r="D34" s="484"/>
      <c r="E34" s="485"/>
      <c r="F34" s="486"/>
    </row>
    <row r="35" spans="1:6" s="441" customFormat="1" ht="14.25" x14ac:dyDescent="0.2">
      <c r="A35" s="108"/>
      <c r="B35" s="225"/>
      <c r="C35" s="78"/>
      <c r="D35" s="211"/>
      <c r="E35" s="192"/>
      <c r="F35" s="487"/>
    </row>
    <row r="36" spans="1:6" s="437" customFormat="1" ht="51" x14ac:dyDescent="0.2">
      <c r="A36" s="82" t="s">
        <v>1582</v>
      </c>
      <c r="B36" s="83" t="s">
        <v>1583</v>
      </c>
      <c r="C36" s="78" t="s">
        <v>18</v>
      </c>
      <c r="D36" s="211">
        <v>1</v>
      </c>
      <c r="E36" s="192">
        <v>0</v>
      </c>
      <c r="F36" s="487">
        <f>ROUND(D36*E36,2)</f>
        <v>0</v>
      </c>
    </row>
    <row r="37" spans="1:6" s="437" customFormat="1" x14ac:dyDescent="0.2">
      <c r="A37" s="488"/>
      <c r="B37" s="83"/>
      <c r="C37" s="13"/>
      <c r="D37" s="489"/>
      <c r="E37" s="192"/>
      <c r="F37" s="487"/>
    </row>
    <row r="38" spans="1:6" s="437" customFormat="1" x14ac:dyDescent="0.2">
      <c r="A38" s="219"/>
      <c r="B38" s="228" t="s">
        <v>1584</v>
      </c>
      <c r="C38" s="221"/>
      <c r="D38" s="222"/>
      <c r="E38" s="195"/>
      <c r="F38" s="490"/>
    </row>
    <row r="39" spans="1:6" s="437" customFormat="1" x14ac:dyDescent="0.2">
      <c r="A39" s="77"/>
      <c r="B39" s="77"/>
      <c r="C39" s="78"/>
      <c r="D39" s="211"/>
      <c r="E39" s="192"/>
      <c r="F39" s="487"/>
    </row>
    <row r="40" spans="1:6" s="437" customFormat="1" ht="150.75" customHeight="1" x14ac:dyDescent="0.2">
      <c r="A40" s="108"/>
      <c r="B40" s="491" t="s">
        <v>1585</v>
      </c>
      <c r="C40" s="161"/>
      <c r="D40" s="489"/>
      <c r="E40" s="192"/>
      <c r="F40" s="487"/>
    </row>
    <row r="41" spans="1:6" s="439" customFormat="1" ht="25.5" x14ac:dyDescent="0.2">
      <c r="A41" s="108" t="s">
        <v>1586</v>
      </c>
      <c r="B41" s="138" t="s">
        <v>1587</v>
      </c>
      <c r="C41" s="13"/>
      <c r="D41" s="489"/>
      <c r="E41" s="192"/>
      <c r="F41" s="487"/>
    </row>
    <row r="42" spans="1:6" s="439" customFormat="1" x14ac:dyDescent="0.2">
      <c r="A42" s="108"/>
      <c r="B42" s="138" t="s">
        <v>1588</v>
      </c>
      <c r="C42" s="13" t="s">
        <v>66</v>
      </c>
      <c r="D42" s="489">
        <v>2</v>
      </c>
      <c r="E42" s="192">
        <v>0</v>
      </c>
      <c r="F42" s="487">
        <f>ROUND(D42*E42,2)</f>
        <v>0</v>
      </c>
    </row>
    <row r="43" spans="1:6" s="439" customFormat="1" x14ac:dyDescent="0.2">
      <c r="A43" s="108"/>
      <c r="B43" s="138" t="s">
        <v>1589</v>
      </c>
      <c r="C43" s="13" t="s">
        <v>66</v>
      </c>
      <c r="D43" s="489">
        <v>3</v>
      </c>
      <c r="E43" s="192">
        <v>0</v>
      </c>
      <c r="F43" s="487">
        <f>ROUND(D43*E43,2)</f>
        <v>0</v>
      </c>
    </row>
    <row r="44" spans="1:6" s="439" customFormat="1" x14ac:dyDescent="0.2">
      <c r="A44" s="108"/>
      <c r="B44" s="138" t="s">
        <v>1590</v>
      </c>
      <c r="C44" s="13" t="s">
        <v>66</v>
      </c>
      <c r="D44" s="489">
        <v>2</v>
      </c>
      <c r="E44" s="192">
        <v>0</v>
      </c>
      <c r="F44" s="487">
        <f>ROUND(D44*E44,2)</f>
        <v>0</v>
      </c>
    </row>
    <row r="45" spans="1:6" s="439" customFormat="1" x14ac:dyDescent="0.2">
      <c r="A45" s="108"/>
      <c r="B45" s="138" t="s">
        <v>1591</v>
      </c>
      <c r="C45" s="13" t="s">
        <v>66</v>
      </c>
      <c r="D45" s="489">
        <v>2</v>
      </c>
      <c r="E45" s="192">
        <v>0</v>
      </c>
      <c r="F45" s="487">
        <f>ROUND(D45*E45,2)</f>
        <v>0</v>
      </c>
    </row>
    <row r="46" spans="1:6" s="439" customFormat="1" x14ac:dyDescent="0.2">
      <c r="A46" s="108"/>
      <c r="B46" s="138"/>
      <c r="C46" s="13"/>
      <c r="D46" s="487"/>
      <c r="E46" s="192"/>
      <c r="F46" s="487"/>
    </row>
    <row r="47" spans="1:6" s="439" customFormat="1" ht="96.75" customHeight="1" x14ac:dyDescent="0.2">
      <c r="A47" s="108"/>
      <c r="B47" s="492" t="s">
        <v>1592</v>
      </c>
      <c r="C47" s="13"/>
      <c r="D47" s="489"/>
      <c r="E47" s="192"/>
      <c r="F47" s="487"/>
    </row>
    <row r="48" spans="1:6" s="439" customFormat="1" ht="25.5" x14ac:dyDescent="0.2">
      <c r="A48" s="108" t="s">
        <v>1593</v>
      </c>
      <c r="B48" s="138" t="s">
        <v>1594</v>
      </c>
      <c r="C48" s="13"/>
      <c r="D48" s="489"/>
      <c r="E48" s="192"/>
      <c r="F48" s="487"/>
    </row>
    <row r="49" spans="1:6" s="439" customFormat="1" x14ac:dyDescent="0.2">
      <c r="A49" s="108"/>
      <c r="B49" s="138" t="s">
        <v>1590</v>
      </c>
      <c r="C49" s="13" t="s">
        <v>66</v>
      </c>
      <c r="D49" s="489">
        <v>1</v>
      </c>
      <c r="E49" s="192">
        <v>0</v>
      </c>
      <c r="F49" s="487">
        <f>ROUND(D49*E49,2)</f>
        <v>0</v>
      </c>
    </row>
    <row r="50" spans="1:6" s="439" customFormat="1" x14ac:dyDescent="0.2">
      <c r="A50" s="108"/>
      <c r="B50" s="138" t="s">
        <v>1591</v>
      </c>
      <c r="C50" s="13" t="s">
        <v>66</v>
      </c>
      <c r="D50" s="489">
        <v>1</v>
      </c>
      <c r="E50" s="192">
        <v>0</v>
      </c>
      <c r="F50" s="487">
        <f>ROUND(D50*E50,2)</f>
        <v>0</v>
      </c>
    </row>
    <row r="51" spans="1:6" s="437" customFormat="1" x14ac:dyDescent="0.2">
      <c r="A51" s="77"/>
      <c r="B51" s="77"/>
      <c r="C51" s="161"/>
      <c r="D51" s="489"/>
      <c r="E51" s="192"/>
      <c r="F51" s="487"/>
    </row>
    <row r="52" spans="1:6" s="437" customFormat="1" x14ac:dyDescent="0.2">
      <c r="A52" s="219"/>
      <c r="B52" s="228" t="s">
        <v>1595</v>
      </c>
      <c r="C52" s="221"/>
      <c r="D52" s="222"/>
      <c r="E52" s="195"/>
      <c r="F52" s="490"/>
    </row>
    <row r="53" spans="1:6" s="439" customFormat="1" x14ac:dyDescent="0.2">
      <c r="A53" s="108"/>
      <c r="B53" s="78"/>
      <c r="C53" s="13"/>
      <c r="D53" s="489"/>
      <c r="E53" s="192"/>
      <c r="F53" s="487"/>
    </row>
    <row r="54" spans="1:6" s="439" customFormat="1" ht="45" x14ac:dyDescent="0.2">
      <c r="A54" s="108"/>
      <c r="B54" s="492" t="s">
        <v>1596</v>
      </c>
      <c r="C54" s="13"/>
      <c r="D54" s="489"/>
      <c r="E54" s="192"/>
      <c r="F54" s="487"/>
    </row>
    <row r="55" spans="1:6" s="439" customFormat="1" ht="25.5" x14ac:dyDescent="0.2">
      <c r="A55" s="108" t="s">
        <v>1597</v>
      </c>
      <c r="B55" s="138" t="s">
        <v>1598</v>
      </c>
      <c r="C55" s="13"/>
      <c r="D55" s="489"/>
      <c r="E55" s="192"/>
      <c r="F55" s="487"/>
    </row>
    <row r="56" spans="1:6" s="439" customFormat="1" x14ac:dyDescent="0.2">
      <c r="A56" s="108"/>
      <c r="B56" s="138" t="s">
        <v>1589</v>
      </c>
      <c r="C56" s="13" t="s">
        <v>66</v>
      </c>
      <c r="D56" s="489">
        <v>1</v>
      </c>
      <c r="E56" s="192">
        <v>0</v>
      </c>
      <c r="F56" s="487">
        <f>ROUND(D56*E56,2)</f>
        <v>0</v>
      </c>
    </row>
    <row r="57" spans="1:6" s="439" customFormat="1" x14ac:dyDescent="0.2">
      <c r="A57" s="108"/>
      <c r="B57" s="138" t="s">
        <v>1590</v>
      </c>
      <c r="C57" s="13" t="s">
        <v>66</v>
      </c>
      <c r="D57" s="489">
        <v>1</v>
      </c>
      <c r="E57" s="192">
        <v>0</v>
      </c>
      <c r="F57" s="487">
        <f>ROUND(D57*E57,2)</f>
        <v>0</v>
      </c>
    </row>
    <row r="58" spans="1:6" s="439" customFormat="1" x14ac:dyDescent="0.2">
      <c r="A58" s="108"/>
      <c r="B58" s="138" t="s">
        <v>1591</v>
      </c>
      <c r="C58" s="13" t="s">
        <v>66</v>
      </c>
      <c r="D58" s="489">
        <v>1</v>
      </c>
      <c r="E58" s="192">
        <v>0</v>
      </c>
      <c r="F58" s="487">
        <f>ROUND(D58*E58,2)</f>
        <v>0</v>
      </c>
    </row>
    <row r="59" spans="1:6" s="439" customFormat="1" x14ac:dyDescent="0.2">
      <c r="A59" s="108"/>
      <c r="B59" s="138"/>
      <c r="C59" s="13"/>
      <c r="D59" s="487"/>
      <c r="E59" s="192"/>
      <c r="F59" s="487"/>
    </row>
    <row r="60" spans="1:6" s="437" customFormat="1" x14ac:dyDescent="0.2">
      <c r="A60" s="219"/>
      <c r="B60" s="228" t="s">
        <v>1599</v>
      </c>
      <c r="C60" s="221"/>
      <c r="D60" s="222"/>
      <c r="E60" s="195"/>
      <c r="F60" s="490"/>
    </row>
    <row r="61" spans="1:6" s="439" customFormat="1" ht="106.5" customHeight="1" x14ac:dyDescent="0.2">
      <c r="A61" s="108" t="s">
        <v>1600</v>
      </c>
      <c r="B61" s="138" t="s">
        <v>1601</v>
      </c>
      <c r="C61" s="13"/>
      <c r="D61" s="489"/>
      <c r="E61" s="192"/>
      <c r="F61" s="487"/>
    </row>
    <row r="62" spans="1:6" s="439" customFormat="1" ht="15" customHeight="1" x14ac:dyDescent="0.2">
      <c r="A62" s="108"/>
      <c r="B62" s="138" t="s">
        <v>1589</v>
      </c>
      <c r="C62" s="13" t="s">
        <v>66</v>
      </c>
      <c r="D62" s="489">
        <v>1</v>
      </c>
      <c r="E62" s="192">
        <v>0</v>
      </c>
      <c r="F62" s="487">
        <v>0</v>
      </c>
    </row>
    <row r="63" spans="1:6" s="439" customFormat="1" ht="15" customHeight="1" x14ac:dyDescent="0.2">
      <c r="A63" s="108"/>
      <c r="B63" s="138" t="s">
        <v>1590</v>
      </c>
      <c r="C63" s="13" t="s">
        <v>66</v>
      </c>
      <c r="D63" s="489">
        <v>1</v>
      </c>
      <c r="E63" s="192">
        <v>0</v>
      </c>
      <c r="F63" s="487">
        <v>0</v>
      </c>
    </row>
    <row r="64" spans="1:6" s="439" customFormat="1" x14ac:dyDescent="0.2">
      <c r="A64" s="493"/>
      <c r="B64" s="494"/>
      <c r="D64" s="495"/>
      <c r="E64" s="551"/>
      <c r="F64" s="496"/>
    </row>
    <row r="65" spans="1:6" s="439" customFormat="1" ht="127.5" x14ac:dyDescent="0.2">
      <c r="A65" s="108" t="s">
        <v>1602</v>
      </c>
      <c r="B65" s="135" t="s">
        <v>1603</v>
      </c>
      <c r="C65" s="13"/>
      <c r="D65" s="489"/>
      <c r="E65" s="192"/>
      <c r="F65" s="487"/>
    </row>
    <row r="66" spans="1:6" s="439" customFormat="1" ht="15" customHeight="1" x14ac:dyDescent="0.2">
      <c r="A66" s="108"/>
      <c r="B66" s="138" t="s">
        <v>1591</v>
      </c>
      <c r="C66" s="13" t="s">
        <v>66</v>
      </c>
      <c r="D66" s="489">
        <v>1</v>
      </c>
      <c r="E66" s="192">
        <v>0</v>
      </c>
      <c r="F66" s="487">
        <v>0</v>
      </c>
    </row>
    <row r="67" spans="1:6" s="439" customFormat="1" ht="15" customHeight="1" x14ac:dyDescent="0.2">
      <c r="A67" s="108"/>
      <c r="B67" s="138"/>
      <c r="C67" s="13"/>
      <c r="D67" s="489"/>
      <c r="E67" s="192"/>
      <c r="F67" s="487"/>
    </row>
    <row r="68" spans="1:6" s="437" customFormat="1" x14ac:dyDescent="0.2">
      <c r="A68" s="219"/>
      <c r="B68" s="228" t="s">
        <v>1604</v>
      </c>
      <c r="C68" s="221"/>
      <c r="D68" s="222"/>
      <c r="E68" s="195"/>
      <c r="F68" s="490"/>
    </row>
    <row r="69" spans="1:6" s="439" customFormat="1" ht="81" customHeight="1" x14ac:dyDescent="0.2">
      <c r="A69" s="108"/>
      <c r="B69" s="491" t="s">
        <v>1605</v>
      </c>
      <c r="C69" s="13"/>
      <c r="D69" s="489"/>
      <c r="E69" s="192"/>
      <c r="F69" s="487"/>
    </row>
    <row r="70" spans="1:6" s="439" customFormat="1" x14ac:dyDescent="0.2">
      <c r="A70" s="108"/>
      <c r="B70" s="138"/>
      <c r="C70" s="13"/>
      <c r="D70" s="489"/>
      <c r="E70" s="192"/>
      <c r="F70" s="487"/>
    </row>
    <row r="71" spans="1:6" s="439" customFormat="1" ht="59.25" customHeight="1" x14ac:dyDescent="0.2">
      <c r="A71" s="108" t="s">
        <v>1606</v>
      </c>
      <c r="B71" s="138" t="s">
        <v>1607</v>
      </c>
      <c r="C71" s="13"/>
      <c r="D71" s="489"/>
      <c r="E71" s="192"/>
      <c r="F71" s="487"/>
    </row>
    <row r="72" spans="1:6" x14ac:dyDescent="0.2">
      <c r="A72" s="108"/>
      <c r="B72" s="138" t="s">
        <v>1608</v>
      </c>
      <c r="C72" s="13" t="s">
        <v>66</v>
      </c>
      <c r="D72" s="489">
        <v>1</v>
      </c>
      <c r="E72" s="192">
        <v>0</v>
      </c>
      <c r="F72" s="487">
        <f t="shared" ref="F72:F77" si="0">ROUND(D72*E72,2)</f>
        <v>0</v>
      </c>
    </row>
    <row r="73" spans="1:6" x14ac:dyDescent="0.2">
      <c r="A73" s="108"/>
      <c r="B73" s="138" t="s">
        <v>1609</v>
      </c>
      <c r="C73" s="13" t="s">
        <v>66</v>
      </c>
      <c r="D73" s="489">
        <v>1</v>
      </c>
      <c r="E73" s="192">
        <v>0</v>
      </c>
      <c r="F73" s="487">
        <f t="shared" si="0"/>
        <v>0</v>
      </c>
    </row>
    <row r="74" spans="1:6" x14ac:dyDescent="0.2">
      <c r="A74" s="108"/>
      <c r="B74" s="138" t="s">
        <v>1610</v>
      </c>
      <c r="C74" s="13" t="s">
        <v>66</v>
      </c>
      <c r="D74" s="489">
        <v>1</v>
      </c>
      <c r="E74" s="192">
        <v>0</v>
      </c>
      <c r="F74" s="487">
        <f t="shared" si="0"/>
        <v>0</v>
      </c>
    </row>
    <row r="75" spans="1:6" x14ac:dyDescent="0.2">
      <c r="A75" s="108"/>
      <c r="B75" s="138" t="s">
        <v>1611</v>
      </c>
      <c r="C75" s="13" t="s">
        <v>66</v>
      </c>
      <c r="D75" s="489">
        <v>1</v>
      </c>
      <c r="E75" s="192">
        <v>0</v>
      </c>
      <c r="F75" s="487">
        <f t="shared" si="0"/>
        <v>0</v>
      </c>
    </row>
    <row r="76" spans="1:6" x14ac:dyDescent="0.2">
      <c r="A76" s="108"/>
      <c r="B76" s="138" t="s">
        <v>1612</v>
      </c>
      <c r="C76" s="13" t="s">
        <v>66</v>
      </c>
      <c r="D76" s="489">
        <v>1</v>
      </c>
      <c r="E76" s="192">
        <v>0</v>
      </c>
      <c r="F76" s="487">
        <f t="shared" si="0"/>
        <v>0</v>
      </c>
    </row>
    <row r="77" spans="1:6" x14ac:dyDescent="0.2">
      <c r="A77" s="108"/>
      <c r="B77" s="138" t="s">
        <v>1613</v>
      </c>
      <c r="C77" s="13" t="s">
        <v>66</v>
      </c>
      <c r="D77" s="489">
        <v>1</v>
      </c>
      <c r="E77" s="192">
        <v>0</v>
      </c>
      <c r="F77" s="487">
        <f t="shared" si="0"/>
        <v>0</v>
      </c>
    </row>
    <row r="78" spans="1:6" s="439" customFormat="1" x14ac:dyDescent="0.2">
      <c r="A78" s="108"/>
      <c r="B78" s="138"/>
      <c r="C78" s="13"/>
      <c r="D78" s="489"/>
      <c r="E78" s="192"/>
      <c r="F78" s="487"/>
    </row>
    <row r="79" spans="1:6" s="437" customFormat="1" x14ac:dyDescent="0.2">
      <c r="A79" s="219"/>
      <c r="B79" s="228" t="s">
        <v>1614</v>
      </c>
      <c r="C79" s="221"/>
      <c r="D79" s="222"/>
      <c r="E79" s="195"/>
      <c r="F79" s="490"/>
    </row>
    <row r="80" spans="1:6" s="439" customFormat="1" x14ac:dyDescent="0.2">
      <c r="A80" s="108"/>
      <c r="B80" s="138"/>
      <c r="C80" s="13"/>
      <c r="D80" s="489"/>
      <c r="E80" s="192"/>
      <c r="F80" s="487"/>
    </row>
    <row r="81" spans="1:6" s="439" customFormat="1" ht="82.5" customHeight="1" x14ac:dyDescent="0.2">
      <c r="A81" s="108" t="s">
        <v>1615</v>
      </c>
      <c r="B81" s="138" t="s">
        <v>1616</v>
      </c>
      <c r="C81" s="13"/>
      <c r="D81" s="489"/>
      <c r="E81" s="192"/>
      <c r="F81" s="487"/>
    </row>
    <row r="82" spans="1:6" s="439" customFormat="1" x14ac:dyDescent="0.2">
      <c r="A82" s="108"/>
      <c r="B82" s="138" t="s">
        <v>1617</v>
      </c>
      <c r="C82" s="13" t="s">
        <v>66</v>
      </c>
      <c r="D82" s="489">
        <v>1</v>
      </c>
      <c r="E82" s="192">
        <v>0</v>
      </c>
      <c r="F82" s="487">
        <f>ROUND(D82*E82,2)</f>
        <v>0</v>
      </c>
    </row>
    <row r="83" spans="1:6" s="439" customFormat="1" x14ac:dyDescent="0.2">
      <c r="A83" s="108"/>
      <c r="B83" s="138" t="s">
        <v>1618</v>
      </c>
      <c r="C83" s="13" t="s">
        <v>66</v>
      </c>
      <c r="D83" s="489">
        <v>1</v>
      </c>
      <c r="E83" s="192">
        <v>0</v>
      </c>
      <c r="F83" s="487">
        <f>ROUND(D83*E83,2)</f>
        <v>0</v>
      </c>
    </row>
    <row r="84" spans="1:6" s="439" customFormat="1" x14ac:dyDescent="0.2">
      <c r="A84" s="108"/>
      <c r="B84" s="138" t="s">
        <v>1619</v>
      </c>
      <c r="C84" s="13" t="s">
        <v>66</v>
      </c>
      <c r="D84" s="489">
        <v>1</v>
      </c>
      <c r="E84" s="192">
        <v>0</v>
      </c>
      <c r="F84" s="487">
        <f>ROUND(D84*E84,2)</f>
        <v>0</v>
      </c>
    </row>
    <row r="85" spans="1:6" s="439" customFormat="1" x14ac:dyDescent="0.2">
      <c r="A85" s="108"/>
      <c r="B85" s="138"/>
      <c r="C85" s="13"/>
      <c r="D85" s="489"/>
      <c r="E85" s="192"/>
      <c r="F85" s="487"/>
    </row>
    <row r="86" spans="1:6" s="437" customFormat="1" x14ac:dyDescent="0.2">
      <c r="A86" s="219"/>
      <c r="B86" s="228" t="s">
        <v>1620</v>
      </c>
      <c r="C86" s="221"/>
      <c r="D86" s="222"/>
      <c r="E86" s="195"/>
      <c r="F86" s="490"/>
    </row>
    <row r="87" spans="1:6" s="439" customFormat="1" x14ac:dyDescent="0.2">
      <c r="A87" s="108"/>
      <c r="B87" s="138"/>
      <c r="C87" s="13"/>
      <c r="D87" s="489"/>
      <c r="E87" s="192"/>
      <c r="F87" s="487"/>
    </row>
    <row r="88" spans="1:6" s="439" customFormat="1" ht="103.5" customHeight="1" x14ac:dyDescent="0.2">
      <c r="A88" s="108"/>
      <c r="B88" s="491" t="s">
        <v>1621</v>
      </c>
      <c r="C88" s="13"/>
      <c r="D88" s="489"/>
      <c r="E88" s="192"/>
      <c r="F88" s="487"/>
    </row>
    <row r="89" spans="1:6" s="439" customFormat="1" ht="25.5" x14ac:dyDescent="0.2">
      <c r="A89" s="108" t="s">
        <v>1622</v>
      </c>
      <c r="B89" s="138" t="s">
        <v>1623</v>
      </c>
      <c r="C89" s="13"/>
      <c r="D89" s="489"/>
      <c r="E89" s="192"/>
      <c r="F89" s="487"/>
    </row>
    <row r="90" spans="1:6" s="439" customFormat="1" x14ac:dyDescent="0.2">
      <c r="A90" s="108"/>
      <c r="B90" s="138" t="s">
        <v>1591</v>
      </c>
      <c r="C90" s="13" t="s">
        <v>66</v>
      </c>
      <c r="D90" s="489">
        <v>2</v>
      </c>
      <c r="E90" s="192">
        <v>0</v>
      </c>
      <c r="F90" s="487">
        <f>ROUND(D90*E90,2)</f>
        <v>0</v>
      </c>
    </row>
    <row r="91" spans="1:6" s="439" customFormat="1" x14ac:dyDescent="0.2">
      <c r="A91" s="108"/>
      <c r="B91" s="138"/>
      <c r="C91" s="13"/>
      <c r="D91" s="489"/>
      <c r="E91" s="192"/>
      <c r="F91" s="487"/>
    </row>
    <row r="92" spans="1:6" s="439" customFormat="1" ht="45.75" customHeight="1" x14ac:dyDescent="0.2">
      <c r="A92" s="108"/>
      <c r="B92" s="497" t="s">
        <v>1624</v>
      </c>
      <c r="C92" s="13"/>
      <c r="D92" s="489"/>
      <c r="E92" s="192"/>
      <c r="F92" s="487"/>
    </row>
    <row r="93" spans="1:6" s="439" customFormat="1" ht="15.75" customHeight="1" x14ac:dyDescent="0.2">
      <c r="A93" s="108" t="s">
        <v>1625</v>
      </c>
      <c r="B93" s="138" t="s">
        <v>1626</v>
      </c>
      <c r="C93" s="13" t="s">
        <v>66</v>
      </c>
      <c r="D93" s="489">
        <v>2</v>
      </c>
      <c r="E93" s="192">
        <v>0</v>
      </c>
      <c r="F93" s="487">
        <f>ROUND(D93*E93,2)</f>
        <v>0</v>
      </c>
    </row>
    <row r="94" spans="1:6" s="439" customFormat="1" x14ac:dyDescent="0.2">
      <c r="A94" s="108"/>
      <c r="B94" s="138"/>
      <c r="C94" s="13"/>
      <c r="D94" s="489"/>
      <c r="E94" s="192"/>
      <c r="F94" s="487"/>
    </row>
    <row r="95" spans="1:6" s="437" customFormat="1" x14ac:dyDescent="0.2">
      <c r="A95" s="219"/>
      <c r="B95" s="228" t="s">
        <v>1627</v>
      </c>
      <c r="C95" s="221"/>
      <c r="D95" s="222"/>
      <c r="E95" s="195"/>
      <c r="F95" s="490"/>
    </row>
    <row r="96" spans="1:6" s="437" customFormat="1" x14ac:dyDescent="0.2">
      <c r="A96" s="77"/>
      <c r="B96" s="78"/>
      <c r="C96" s="13"/>
      <c r="D96" s="489"/>
      <c r="E96" s="1"/>
      <c r="F96" s="498"/>
    </row>
    <row r="97" spans="1:6" s="437" customFormat="1" x14ac:dyDescent="0.2">
      <c r="A97" s="108" t="s">
        <v>1628</v>
      </c>
      <c r="B97" s="83" t="s">
        <v>1629</v>
      </c>
      <c r="C97" s="13" t="s">
        <v>66</v>
      </c>
      <c r="D97" s="489">
        <v>2</v>
      </c>
      <c r="E97" s="192">
        <v>0</v>
      </c>
      <c r="F97" s="487">
        <f>D97*E97</f>
        <v>0</v>
      </c>
    </row>
    <row r="98" spans="1:6" s="437" customFormat="1" x14ac:dyDescent="0.2">
      <c r="A98" s="77"/>
      <c r="B98" s="83"/>
      <c r="C98" s="13"/>
      <c r="D98" s="489"/>
      <c r="E98" s="1"/>
      <c r="F98" s="487"/>
    </row>
    <row r="99" spans="1:6" s="437" customFormat="1" x14ac:dyDescent="0.2">
      <c r="A99" s="108" t="s">
        <v>1630</v>
      </c>
      <c r="B99" s="83" t="s">
        <v>1631</v>
      </c>
      <c r="C99" s="13" t="s">
        <v>66</v>
      </c>
      <c r="D99" s="489">
        <v>2</v>
      </c>
      <c r="E99" s="192">
        <v>0</v>
      </c>
      <c r="F99" s="487">
        <f>D99*E99</f>
        <v>0</v>
      </c>
    </row>
    <row r="100" spans="1:6" s="437" customFormat="1" x14ac:dyDescent="0.2">
      <c r="A100" s="108"/>
      <c r="B100" s="83"/>
      <c r="C100" s="13"/>
      <c r="D100" s="489"/>
      <c r="E100" s="192"/>
      <c r="F100" s="487"/>
    </row>
    <row r="101" spans="1:6" s="437" customFormat="1" ht="51" x14ac:dyDescent="0.2">
      <c r="A101" s="108" t="s">
        <v>1632</v>
      </c>
      <c r="B101" s="83" t="s">
        <v>1633</v>
      </c>
      <c r="C101" s="13" t="s">
        <v>66</v>
      </c>
      <c r="D101" s="489">
        <v>2</v>
      </c>
      <c r="E101" s="192">
        <v>0</v>
      </c>
      <c r="F101" s="487">
        <v>0</v>
      </c>
    </row>
    <row r="102" spans="1:6" s="437" customFormat="1" x14ac:dyDescent="0.2">
      <c r="A102" s="77"/>
      <c r="B102" s="83"/>
      <c r="C102" s="13"/>
      <c r="D102" s="489"/>
      <c r="E102" s="1"/>
      <c r="F102" s="487"/>
    </row>
    <row r="103" spans="1:6" s="439" customFormat="1" ht="51" x14ac:dyDescent="0.2">
      <c r="A103" s="219"/>
      <c r="B103" s="220" t="s">
        <v>1634</v>
      </c>
      <c r="C103" s="221"/>
      <c r="D103" s="222"/>
      <c r="E103" s="195"/>
      <c r="F103" s="490"/>
    </row>
    <row r="104" spans="1:6" s="439" customFormat="1" x14ac:dyDescent="0.2">
      <c r="A104" s="108"/>
      <c r="B104" s="78"/>
      <c r="C104" s="13"/>
      <c r="D104" s="489"/>
      <c r="E104" s="192"/>
      <c r="F104" s="487"/>
    </row>
    <row r="105" spans="1:6" s="439" customFormat="1" x14ac:dyDescent="0.2">
      <c r="A105" s="219"/>
      <c r="B105" s="220" t="s">
        <v>1635</v>
      </c>
      <c r="C105" s="221"/>
      <c r="D105" s="222"/>
      <c r="E105" s="195"/>
      <c r="F105" s="490"/>
    </row>
    <row r="106" spans="1:6" s="439" customFormat="1" x14ac:dyDescent="0.2">
      <c r="A106" s="108"/>
      <c r="B106" s="78"/>
      <c r="C106" s="13"/>
      <c r="D106" s="489"/>
      <c r="E106" s="192"/>
      <c r="F106" s="487"/>
    </row>
    <row r="107" spans="1:6" s="439" customFormat="1" ht="25.5" x14ac:dyDescent="0.2">
      <c r="A107" s="108" t="s">
        <v>1636</v>
      </c>
      <c r="B107" s="227" t="s">
        <v>1637</v>
      </c>
      <c r="C107" s="13" t="s">
        <v>18</v>
      </c>
      <c r="D107" s="489">
        <v>1</v>
      </c>
      <c r="E107" s="192">
        <v>0</v>
      </c>
      <c r="F107" s="487">
        <f>ROUND(D107*E107,2)</f>
        <v>0</v>
      </c>
    </row>
    <row r="108" spans="1:6" s="439" customFormat="1" ht="25.5" x14ac:dyDescent="0.2">
      <c r="A108" s="174"/>
      <c r="B108" s="83" t="s">
        <v>1638</v>
      </c>
      <c r="C108" s="13" t="s">
        <v>66</v>
      </c>
      <c r="D108" s="489">
        <v>1</v>
      </c>
      <c r="E108" s="192"/>
      <c r="F108" s="487"/>
    </row>
    <row r="109" spans="1:6" s="439" customFormat="1" ht="25.5" x14ac:dyDescent="0.2">
      <c r="A109" s="174"/>
      <c r="B109" s="83" t="s">
        <v>1639</v>
      </c>
      <c r="C109" s="13" t="s">
        <v>66</v>
      </c>
      <c r="D109" s="489">
        <v>1</v>
      </c>
      <c r="E109" s="192"/>
      <c r="F109" s="487"/>
    </row>
    <row r="110" spans="1:6" s="439" customFormat="1" ht="25.5" x14ac:dyDescent="0.2">
      <c r="A110" s="174"/>
      <c r="B110" s="83" t="s">
        <v>1640</v>
      </c>
      <c r="C110" s="13" t="s">
        <v>66</v>
      </c>
      <c r="D110" s="489">
        <v>1</v>
      </c>
      <c r="E110" s="192"/>
      <c r="F110" s="487"/>
    </row>
    <row r="111" spans="1:6" s="439" customFormat="1" ht="25.5" x14ac:dyDescent="0.2">
      <c r="A111" s="174"/>
      <c r="B111" s="83" t="s">
        <v>1641</v>
      </c>
      <c r="C111" s="13" t="s">
        <v>96</v>
      </c>
      <c r="D111" s="489">
        <v>1.1000000000000001</v>
      </c>
      <c r="E111" s="192"/>
      <c r="F111" s="487"/>
    </row>
    <row r="112" spans="1:6" s="439" customFormat="1" ht="25.5" x14ac:dyDescent="0.2">
      <c r="A112" s="174"/>
      <c r="B112" s="83" t="s">
        <v>1642</v>
      </c>
      <c r="C112" s="13" t="s">
        <v>66</v>
      </c>
      <c r="D112" s="489">
        <v>2</v>
      </c>
      <c r="E112" s="192"/>
      <c r="F112" s="487"/>
    </row>
    <row r="113" spans="1:6" s="439" customFormat="1" x14ac:dyDescent="0.2">
      <c r="A113" s="108"/>
      <c r="B113" s="78"/>
      <c r="C113" s="13"/>
      <c r="D113" s="489"/>
      <c r="E113" s="192"/>
      <c r="F113" s="487"/>
    </row>
    <row r="114" spans="1:6" s="439" customFormat="1" ht="25.5" x14ac:dyDescent="0.2">
      <c r="A114" s="108" t="s">
        <v>1643</v>
      </c>
      <c r="B114" s="227" t="s">
        <v>1644</v>
      </c>
      <c r="C114" s="13" t="s">
        <v>18</v>
      </c>
      <c r="D114" s="489">
        <v>1</v>
      </c>
      <c r="E114" s="192">
        <v>0</v>
      </c>
      <c r="F114" s="487">
        <f>ROUND(D114*E114,2)</f>
        <v>0</v>
      </c>
    </row>
    <row r="115" spans="1:6" s="439" customFormat="1" ht="25.5" x14ac:dyDescent="0.2">
      <c r="A115" s="174"/>
      <c r="B115" s="83" t="s">
        <v>1638</v>
      </c>
      <c r="C115" s="13" t="s">
        <v>66</v>
      </c>
      <c r="D115" s="489">
        <v>1</v>
      </c>
      <c r="E115" s="192"/>
      <c r="F115" s="487"/>
    </row>
    <row r="116" spans="1:6" s="439" customFormat="1" ht="25.5" x14ac:dyDescent="0.2">
      <c r="A116" s="174"/>
      <c r="B116" s="83" t="s">
        <v>1639</v>
      </c>
      <c r="C116" s="13" t="s">
        <v>66</v>
      </c>
      <c r="D116" s="489">
        <v>1</v>
      </c>
      <c r="E116" s="192"/>
      <c r="F116" s="487"/>
    </row>
    <row r="117" spans="1:6" s="439" customFormat="1" ht="25.5" x14ac:dyDescent="0.2">
      <c r="A117" s="174"/>
      <c r="B117" s="83" t="s">
        <v>1640</v>
      </c>
      <c r="C117" s="13" t="s">
        <v>66</v>
      </c>
      <c r="D117" s="489">
        <v>1</v>
      </c>
      <c r="E117" s="192"/>
      <c r="F117" s="487"/>
    </row>
    <row r="118" spans="1:6" s="439" customFormat="1" ht="25.5" x14ac:dyDescent="0.2">
      <c r="A118" s="174"/>
      <c r="B118" s="83" t="s">
        <v>1641</v>
      </c>
      <c r="C118" s="13" t="s">
        <v>96</v>
      </c>
      <c r="D118" s="489">
        <v>0.7</v>
      </c>
      <c r="E118" s="192"/>
      <c r="F118" s="487"/>
    </row>
    <row r="119" spans="1:6" s="439" customFormat="1" x14ac:dyDescent="0.2">
      <c r="A119" s="108"/>
      <c r="B119" s="78"/>
      <c r="C119" s="13"/>
      <c r="D119" s="489"/>
      <c r="E119" s="192"/>
      <c r="F119" s="487"/>
    </row>
    <row r="120" spans="1:6" s="439" customFormat="1" ht="25.5" x14ac:dyDescent="0.2">
      <c r="A120" s="108" t="s">
        <v>1645</v>
      </c>
      <c r="B120" s="227" t="s">
        <v>1646</v>
      </c>
      <c r="C120" s="13" t="s">
        <v>18</v>
      </c>
      <c r="D120" s="489">
        <v>1</v>
      </c>
      <c r="E120" s="192">
        <v>0</v>
      </c>
      <c r="F120" s="487">
        <f>ROUND(D120*E120,2)</f>
        <v>0</v>
      </c>
    </row>
    <row r="121" spans="1:6" s="439" customFormat="1" ht="25.5" x14ac:dyDescent="0.2">
      <c r="A121" s="174"/>
      <c r="B121" s="83" t="s">
        <v>1638</v>
      </c>
      <c r="C121" s="13" t="s">
        <v>66</v>
      </c>
      <c r="D121" s="489">
        <v>1</v>
      </c>
      <c r="E121" s="192"/>
      <c r="F121" s="487"/>
    </row>
    <row r="122" spans="1:6" s="439" customFormat="1" ht="25.5" x14ac:dyDescent="0.2">
      <c r="A122" s="174"/>
      <c r="B122" s="83" t="s">
        <v>1639</v>
      </c>
      <c r="C122" s="13" t="s">
        <v>66</v>
      </c>
      <c r="D122" s="489">
        <v>1</v>
      </c>
      <c r="E122" s="192"/>
      <c r="F122" s="487"/>
    </row>
    <row r="123" spans="1:6" s="439" customFormat="1" ht="25.5" x14ac:dyDescent="0.2">
      <c r="A123" s="174"/>
      <c r="B123" s="83" t="s">
        <v>1640</v>
      </c>
      <c r="C123" s="13" t="s">
        <v>66</v>
      </c>
      <c r="D123" s="489">
        <v>1</v>
      </c>
      <c r="E123" s="192"/>
      <c r="F123" s="487"/>
    </row>
    <row r="124" spans="1:6" s="439" customFormat="1" ht="25.5" x14ac:dyDescent="0.2">
      <c r="A124" s="174"/>
      <c r="B124" s="83" t="s">
        <v>1641</v>
      </c>
      <c r="C124" s="13" t="s">
        <v>96</v>
      </c>
      <c r="D124" s="489">
        <v>1.6</v>
      </c>
      <c r="E124" s="192"/>
      <c r="F124" s="487"/>
    </row>
    <row r="125" spans="1:6" s="439" customFormat="1" ht="25.5" x14ac:dyDescent="0.2">
      <c r="A125" s="174"/>
      <c r="B125" s="83" t="s">
        <v>1642</v>
      </c>
      <c r="C125" s="13" t="s">
        <v>66</v>
      </c>
      <c r="D125" s="489">
        <v>2</v>
      </c>
      <c r="E125" s="192"/>
      <c r="F125" s="487"/>
    </row>
    <row r="126" spans="1:6" s="439" customFormat="1" x14ac:dyDescent="0.2">
      <c r="A126" s="108"/>
      <c r="B126" s="78"/>
      <c r="C126" s="13"/>
      <c r="D126" s="489"/>
      <c r="E126" s="192"/>
      <c r="F126" s="487"/>
    </row>
    <row r="127" spans="1:6" s="439" customFormat="1" ht="25.5" x14ac:dyDescent="0.2">
      <c r="A127" s="108" t="s">
        <v>1647</v>
      </c>
      <c r="B127" s="227" t="s">
        <v>1648</v>
      </c>
      <c r="C127" s="13" t="s">
        <v>18</v>
      </c>
      <c r="D127" s="489">
        <v>1</v>
      </c>
      <c r="E127" s="192">
        <v>0</v>
      </c>
      <c r="F127" s="487">
        <f>ROUND(D127*E127,2)</f>
        <v>0</v>
      </c>
    </row>
    <row r="128" spans="1:6" s="439" customFormat="1" ht="25.5" x14ac:dyDescent="0.2">
      <c r="A128" s="174"/>
      <c r="B128" s="83" t="s">
        <v>1638</v>
      </c>
      <c r="C128" s="13" t="s">
        <v>66</v>
      </c>
      <c r="D128" s="489">
        <v>1</v>
      </c>
      <c r="E128" s="192"/>
      <c r="F128" s="487"/>
    </row>
    <row r="129" spans="1:6" s="439" customFormat="1" ht="25.5" x14ac:dyDescent="0.2">
      <c r="A129" s="174"/>
      <c r="B129" s="83" t="s">
        <v>1639</v>
      </c>
      <c r="C129" s="13" t="s">
        <v>66</v>
      </c>
      <c r="D129" s="489">
        <v>2</v>
      </c>
      <c r="E129" s="192"/>
      <c r="F129" s="487"/>
    </row>
    <row r="130" spans="1:6" s="439" customFormat="1" ht="25.5" x14ac:dyDescent="0.2">
      <c r="A130" s="174"/>
      <c r="B130" s="83" t="s">
        <v>1640</v>
      </c>
      <c r="C130" s="13" t="s">
        <v>66</v>
      </c>
      <c r="D130" s="489">
        <v>2</v>
      </c>
      <c r="E130" s="192"/>
      <c r="F130" s="487"/>
    </row>
    <row r="131" spans="1:6" s="439" customFormat="1" ht="25.5" x14ac:dyDescent="0.2">
      <c r="A131" s="174"/>
      <c r="B131" s="83" t="s">
        <v>1641</v>
      </c>
      <c r="C131" s="13" t="s">
        <v>96</v>
      </c>
      <c r="D131" s="489">
        <v>1.4</v>
      </c>
      <c r="E131" s="192"/>
      <c r="F131" s="487"/>
    </row>
    <row r="132" spans="1:6" s="439" customFormat="1" ht="25.5" x14ac:dyDescent="0.2">
      <c r="A132" s="174"/>
      <c r="B132" s="83" t="s">
        <v>1649</v>
      </c>
      <c r="C132" s="13" t="s">
        <v>66</v>
      </c>
      <c r="D132" s="489">
        <v>1</v>
      </c>
      <c r="E132" s="192"/>
      <c r="F132" s="487"/>
    </row>
    <row r="133" spans="1:6" s="439" customFormat="1" ht="25.5" x14ac:dyDescent="0.2">
      <c r="A133" s="174"/>
      <c r="B133" s="83" t="s">
        <v>1642</v>
      </c>
      <c r="C133" s="13" t="s">
        <v>66</v>
      </c>
      <c r="D133" s="489">
        <v>3</v>
      </c>
      <c r="E133" s="192"/>
      <c r="F133" s="487"/>
    </row>
    <row r="134" spans="1:6" s="439" customFormat="1" x14ac:dyDescent="0.2">
      <c r="A134" s="108"/>
      <c r="B134" s="78"/>
      <c r="C134" s="13"/>
      <c r="D134" s="489"/>
      <c r="E134" s="192"/>
      <c r="F134" s="487"/>
    </row>
    <row r="135" spans="1:6" s="439" customFormat="1" ht="25.5" x14ac:dyDescent="0.2">
      <c r="A135" s="108" t="s">
        <v>1650</v>
      </c>
      <c r="B135" s="227" t="s">
        <v>1651</v>
      </c>
      <c r="C135" s="13" t="s">
        <v>18</v>
      </c>
      <c r="D135" s="489">
        <v>2</v>
      </c>
      <c r="E135" s="192">
        <v>0</v>
      </c>
      <c r="F135" s="487">
        <f>ROUND(D135*E135,2)</f>
        <v>0</v>
      </c>
    </row>
    <row r="136" spans="1:6" s="439" customFormat="1" ht="25.5" x14ac:dyDescent="0.2">
      <c r="A136" s="174"/>
      <c r="B136" s="83" t="s">
        <v>1638</v>
      </c>
      <c r="C136" s="13" t="s">
        <v>66</v>
      </c>
      <c r="D136" s="489">
        <v>2</v>
      </c>
      <c r="E136" s="192"/>
      <c r="F136" s="487"/>
    </row>
    <row r="137" spans="1:6" s="439" customFormat="1" ht="25.5" x14ac:dyDescent="0.2">
      <c r="A137" s="174"/>
      <c r="B137" s="83" t="s">
        <v>1641</v>
      </c>
      <c r="C137" s="13" t="s">
        <v>96</v>
      </c>
      <c r="D137" s="489">
        <v>0.6</v>
      </c>
      <c r="E137" s="192"/>
      <c r="F137" s="487"/>
    </row>
    <row r="138" spans="1:6" s="439" customFormat="1" x14ac:dyDescent="0.2">
      <c r="A138" s="108"/>
      <c r="B138" s="78"/>
      <c r="C138" s="13"/>
      <c r="D138" s="489"/>
      <c r="E138" s="192"/>
      <c r="F138" s="487"/>
    </row>
    <row r="139" spans="1:6" s="439" customFormat="1" ht="25.5" x14ac:dyDescent="0.2">
      <c r="A139" s="108" t="s">
        <v>1652</v>
      </c>
      <c r="B139" s="227" t="s">
        <v>1653</v>
      </c>
      <c r="C139" s="13" t="s">
        <v>18</v>
      </c>
      <c r="D139" s="489">
        <v>1</v>
      </c>
      <c r="E139" s="192">
        <v>0</v>
      </c>
      <c r="F139" s="487">
        <f>ROUND(D139*E139,2)</f>
        <v>0</v>
      </c>
    </row>
    <row r="140" spans="1:6" s="439" customFormat="1" ht="25.5" x14ac:dyDescent="0.2">
      <c r="A140" s="174"/>
      <c r="B140" s="83" t="s">
        <v>1639</v>
      </c>
      <c r="C140" s="13" t="s">
        <v>66</v>
      </c>
      <c r="D140" s="489">
        <v>1</v>
      </c>
      <c r="E140" s="192"/>
      <c r="F140" s="487"/>
    </row>
    <row r="141" spans="1:6" s="439" customFormat="1" ht="25.5" x14ac:dyDescent="0.2">
      <c r="A141" s="174"/>
      <c r="B141" s="83" t="s">
        <v>1640</v>
      </c>
      <c r="C141" s="13" t="s">
        <v>66</v>
      </c>
      <c r="D141" s="489">
        <v>1</v>
      </c>
      <c r="E141" s="192"/>
      <c r="F141" s="487"/>
    </row>
    <row r="142" spans="1:6" s="439" customFormat="1" ht="25.5" x14ac:dyDescent="0.2">
      <c r="A142" s="174"/>
      <c r="B142" s="83" t="s">
        <v>1641</v>
      </c>
      <c r="C142" s="13" t="s">
        <v>96</v>
      </c>
      <c r="D142" s="489">
        <v>3</v>
      </c>
      <c r="E142" s="192"/>
      <c r="F142" s="487"/>
    </row>
    <row r="143" spans="1:6" s="439" customFormat="1" ht="25.5" x14ac:dyDescent="0.2">
      <c r="A143" s="174"/>
      <c r="B143" s="83" t="s">
        <v>1642</v>
      </c>
      <c r="C143" s="13" t="s">
        <v>66</v>
      </c>
      <c r="D143" s="489">
        <v>2</v>
      </c>
      <c r="E143" s="192"/>
      <c r="F143" s="487"/>
    </row>
    <row r="144" spans="1:6" s="439" customFormat="1" x14ac:dyDescent="0.2">
      <c r="A144" s="108"/>
      <c r="B144" s="78"/>
      <c r="C144" s="13"/>
      <c r="D144" s="489"/>
      <c r="E144" s="192"/>
      <c r="F144" s="487"/>
    </row>
    <row r="145" spans="1:6" s="439" customFormat="1" ht="25.5" x14ac:dyDescent="0.2">
      <c r="A145" s="108" t="s">
        <v>1654</v>
      </c>
      <c r="B145" s="227" t="s">
        <v>1655</v>
      </c>
      <c r="C145" s="13" t="s">
        <v>18</v>
      </c>
      <c r="D145" s="489">
        <v>1</v>
      </c>
      <c r="E145" s="192">
        <v>0</v>
      </c>
      <c r="F145" s="487">
        <f>ROUND(D145*E145,2)</f>
        <v>0</v>
      </c>
    </row>
    <row r="146" spans="1:6" s="439" customFormat="1" ht="25.5" x14ac:dyDescent="0.2">
      <c r="A146" s="174"/>
      <c r="B146" s="83" t="s">
        <v>1639</v>
      </c>
      <c r="C146" s="13" t="s">
        <v>66</v>
      </c>
      <c r="D146" s="489">
        <v>1</v>
      </c>
      <c r="E146" s="192"/>
      <c r="F146" s="487"/>
    </row>
    <row r="147" spans="1:6" s="439" customFormat="1" ht="25.5" x14ac:dyDescent="0.2">
      <c r="A147" s="174"/>
      <c r="B147" s="83" t="s">
        <v>1640</v>
      </c>
      <c r="C147" s="13" t="s">
        <v>66</v>
      </c>
      <c r="D147" s="489">
        <v>1</v>
      </c>
      <c r="E147" s="192"/>
      <c r="F147" s="487"/>
    </row>
    <row r="148" spans="1:6" s="439" customFormat="1" ht="25.5" x14ac:dyDescent="0.2">
      <c r="A148" s="174"/>
      <c r="B148" s="83" t="s">
        <v>1641</v>
      </c>
      <c r="C148" s="13" t="s">
        <v>96</v>
      </c>
      <c r="D148" s="489">
        <v>3.1</v>
      </c>
      <c r="E148" s="192"/>
      <c r="F148" s="487"/>
    </row>
    <row r="149" spans="1:6" s="439" customFormat="1" ht="25.5" x14ac:dyDescent="0.2">
      <c r="A149" s="174"/>
      <c r="B149" s="83" t="s">
        <v>1642</v>
      </c>
      <c r="C149" s="13" t="s">
        <v>66</v>
      </c>
      <c r="D149" s="489">
        <v>4</v>
      </c>
      <c r="E149" s="192"/>
      <c r="F149" s="487"/>
    </row>
    <row r="150" spans="1:6" s="439" customFormat="1" x14ac:dyDescent="0.2">
      <c r="A150" s="108"/>
      <c r="B150" s="78"/>
      <c r="C150" s="13"/>
      <c r="D150" s="489"/>
      <c r="E150" s="192"/>
      <c r="F150" s="487"/>
    </row>
    <row r="151" spans="1:6" s="439" customFormat="1" x14ac:dyDescent="0.2">
      <c r="A151" s="219"/>
      <c r="B151" s="220" t="s">
        <v>1656</v>
      </c>
      <c r="C151" s="221"/>
      <c r="D151" s="222"/>
      <c r="E151" s="195"/>
      <c r="F151" s="490"/>
    </row>
    <row r="152" spans="1:6" s="439" customFormat="1" x14ac:dyDescent="0.2">
      <c r="A152" s="108"/>
      <c r="B152" s="78"/>
      <c r="C152" s="13"/>
      <c r="D152" s="489"/>
      <c r="E152" s="192"/>
      <c r="F152" s="487"/>
    </row>
    <row r="153" spans="1:6" s="439" customFormat="1" ht="25.5" x14ac:dyDescent="0.2">
      <c r="A153" s="108" t="s">
        <v>1657</v>
      </c>
      <c r="B153" s="227" t="s">
        <v>1658</v>
      </c>
      <c r="C153" s="13" t="s">
        <v>18</v>
      </c>
      <c r="D153" s="489">
        <v>1</v>
      </c>
      <c r="E153" s="192">
        <v>0</v>
      </c>
      <c r="F153" s="487">
        <f>ROUND(D153*E153,2)</f>
        <v>0</v>
      </c>
    </row>
    <row r="154" spans="1:6" s="439" customFormat="1" ht="25.5" x14ac:dyDescent="0.2">
      <c r="A154" s="174"/>
      <c r="B154" s="83" t="s">
        <v>1659</v>
      </c>
      <c r="C154" s="13" t="s">
        <v>66</v>
      </c>
      <c r="D154" s="489">
        <v>1</v>
      </c>
      <c r="E154" s="192"/>
      <c r="F154" s="487"/>
    </row>
    <row r="155" spans="1:6" s="439" customFormat="1" ht="25.5" x14ac:dyDescent="0.2">
      <c r="A155" s="174"/>
      <c r="B155" s="83" t="s">
        <v>1660</v>
      </c>
      <c r="C155" s="13" t="s">
        <v>66</v>
      </c>
      <c r="D155" s="489">
        <v>1</v>
      </c>
      <c r="E155" s="192"/>
      <c r="F155" s="487"/>
    </row>
    <row r="156" spans="1:6" s="439" customFormat="1" ht="25.5" x14ac:dyDescent="0.2">
      <c r="A156" s="174"/>
      <c r="B156" s="83" t="s">
        <v>1661</v>
      </c>
      <c r="C156" s="13" t="s">
        <v>66</v>
      </c>
      <c r="D156" s="489">
        <v>1</v>
      </c>
      <c r="E156" s="192"/>
      <c r="F156" s="487"/>
    </row>
    <row r="157" spans="1:6" s="439" customFormat="1" ht="25.5" x14ac:dyDescent="0.2">
      <c r="A157" s="174"/>
      <c r="B157" s="83" t="s">
        <v>1662</v>
      </c>
      <c r="C157" s="13" t="s">
        <v>96</v>
      </c>
      <c r="D157" s="489">
        <v>0.22</v>
      </c>
      <c r="E157" s="192"/>
      <c r="F157" s="487"/>
    </row>
    <row r="158" spans="1:6" s="439" customFormat="1" x14ac:dyDescent="0.2">
      <c r="A158" s="108"/>
      <c r="B158" s="78"/>
      <c r="C158" s="13"/>
      <c r="D158" s="489"/>
      <c r="E158" s="192"/>
      <c r="F158" s="487"/>
    </row>
    <row r="159" spans="1:6" s="439" customFormat="1" ht="25.5" x14ac:dyDescent="0.2">
      <c r="A159" s="108" t="s">
        <v>1663</v>
      </c>
      <c r="B159" s="227" t="s">
        <v>1664</v>
      </c>
      <c r="C159" s="13" t="s">
        <v>18</v>
      </c>
      <c r="D159" s="489">
        <v>1</v>
      </c>
      <c r="E159" s="192">
        <v>0</v>
      </c>
      <c r="F159" s="487">
        <f>ROUND(D159*E159,2)</f>
        <v>0</v>
      </c>
    </row>
    <row r="160" spans="1:6" s="439" customFormat="1" ht="25.5" x14ac:dyDescent="0.2">
      <c r="A160" s="174"/>
      <c r="B160" s="83" t="s">
        <v>1659</v>
      </c>
      <c r="C160" s="13" t="s">
        <v>66</v>
      </c>
      <c r="D160" s="489">
        <v>1</v>
      </c>
      <c r="E160" s="192"/>
      <c r="F160" s="487"/>
    </row>
    <row r="161" spans="1:6" s="439" customFormat="1" ht="25.5" x14ac:dyDescent="0.2">
      <c r="A161" s="174"/>
      <c r="B161" s="83" t="s">
        <v>1660</v>
      </c>
      <c r="C161" s="13" t="s">
        <v>66</v>
      </c>
      <c r="D161" s="489">
        <v>1</v>
      </c>
      <c r="E161" s="192"/>
      <c r="F161" s="487"/>
    </row>
    <row r="162" spans="1:6" s="439" customFormat="1" ht="25.5" x14ac:dyDescent="0.2">
      <c r="A162" s="174"/>
      <c r="B162" s="83" t="s">
        <v>1661</v>
      </c>
      <c r="C162" s="13" t="s">
        <v>66</v>
      </c>
      <c r="D162" s="489">
        <v>1</v>
      </c>
      <c r="E162" s="192"/>
      <c r="F162" s="487"/>
    </row>
    <row r="163" spans="1:6" s="439" customFormat="1" ht="25.5" x14ac:dyDescent="0.2">
      <c r="A163" s="174"/>
      <c r="B163" s="83" t="s">
        <v>1662</v>
      </c>
      <c r="C163" s="13" t="s">
        <v>96</v>
      </c>
      <c r="D163" s="489">
        <v>0.52</v>
      </c>
      <c r="E163" s="192"/>
      <c r="F163" s="487"/>
    </row>
    <row r="164" spans="1:6" s="439" customFormat="1" x14ac:dyDescent="0.2">
      <c r="A164" s="108"/>
      <c r="B164" s="78"/>
      <c r="C164" s="13"/>
      <c r="D164" s="489"/>
      <c r="E164" s="192"/>
      <c r="F164" s="487"/>
    </row>
    <row r="165" spans="1:6" s="439" customFormat="1" ht="25.5" x14ac:dyDescent="0.2">
      <c r="A165" s="108" t="s">
        <v>1665</v>
      </c>
      <c r="B165" s="227" t="s">
        <v>1666</v>
      </c>
      <c r="C165" s="13" t="s">
        <v>18</v>
      </c>
      <c r="D165" s="489">
        <v>1</v>
      </c>
      <c r="E165" s="192">
        <v>0</v>
      </c>
      <c r="F165" s="487">
        <f>ROUND(D165*E165,2)</f>
        <v>0</v>
      </c>
    </row>
    <row r="166" spans="1:6" s="439" customFormat="1" ht="25.5" x14ac:dyDescent="0.2">
      <c r="A166" s="174"/>
      <c r="B166" s="83" t="s">
        <v>1659</v>
      </c>
      <c r="C166" s="13" t="s">
        <v>66</v>
      </c>
      <c r="D166" s="489">
        <v>1</v>
      </c>
      <c r="E166" s="192"/>
      <c r="F166" s="487"/>
    </row>
    <row r="167" spans="1:6" s="439" customFormat="1" ht="25.5" x14ac:dyDescent="0.2">
      <c r="A167" s="174"/>
      <c r="B167" s="83" t="s">
        <v>1660</v>
      </c>
      <c r="C167" s="13" t="s">
        <v>66</v>
      </c>
      <c r="D167" s="489">
        <v>3</v>
      </c>
      <c r="E167" s="192"/>
      <c r="F167" s="487"/>
    </row>
    <row r="168" spans="1:6" s="439" customFormat="1" ht="25.5" x14ac:dyDescent="0.2">
      <c r="A168" s="174"/>
      <c r="B168" s="83" t="s">
        <v>1667</v>
      </c>
      <c r="C168" s="13" t="s">
        <v>66</v>
      </c>
      <c r="D168" s="489">
        <v>3</v>
      </c>
      <c r="E168" s="192"/>
      <c r="F168" s="487"/>
    </row>
    <row r="169" spans="1:6" s="439" customFormat="1" ht="25.5" x14ac:dyDescent="0.2">
      <c r="A169" s="174"/>
      <c r="B169" s="83" t="s">
        <v>1668</v>
      </c>
      <c r="C169" s="13" t="s">
        <v>66</v>
      </c>
      <c r="D169" s="489">
        <v>2</v>
      </c>
      <c r="E169" s="192"/>
      <c r="F169" s="487"/>
    </row>
    <row r="170" spans="1:6" s="439" customFormat="1" ht="25.5" x14ac:dyDescent="0.2">
      <c r="A170" s="174"/>
      <c r="B170" s="83" t="s">
        <v>1669</v>
      </c>
      <c r="C170" s="13" t="s">
        <v>66</v>
      </c>
      <c r="D170" s="489">
        <v>1</v>
      </c>
      <c r="E170" s="192"/>
      <c r="F170" s="487"/>
    </row>
    <row r="171" spans="1:6" s="439" customFormat="1" ht="25.5" x14ac:dyDescent="0.2">
      <c r="A171" s="174"/>
      <c r="B171" s="83" t="s">
        <v>1670</v>
      </c>
      <c r="C171" s="13" t="s">
        <v>96</v>
      </c>
      <c r="D171" s="489">
        <v>2.2000000000000002</v>
      </c>
      <c r="E171" s="192"/>
      <c r="F171" s="487"/>
    </row>
    <row r="172" spans="1:6" s="439" customFormat="1" x14ac:dyDescent="0.2">
      <c r="A172" s="174"/>
      <c r="B172" s="83"/>
      <c r="C172" s="13"/>
      <c r="D172" s="489"/>
      <c r="E172" s="192"/>
      <c r="F172" s="487"/>
    </row>
    <row r="173" spans="1:6" s="439" customFormat="1" ht="25.5" x14ac:dyDescent="0.2">
      <c r="A173" s="108" t="s">
        <v>1671</v>
      </c>
      <c r="B173" s="227" t="s">
        <v>1672</v>
      </c>
      <c r="C173" s="13" t="s">
        <v>18</v>
      </c>
      <c r="D173" s="489">
        <v>2</v>
      </c>
      <c r="E173" s="192">
        <v>0</v>
      </c>
      <c r="F173" s="487">
        <f>ROUND(D173*E173,2)</f>
        <v>0</v>
      </c>
    </row>
    <row r="174" spans="1:6" s="439" customFormat="1" ht="25.5" x14ac:dyDescent="0.2">
      <c r="A174" s="174"/>
      <c r="B174" s="83" t="s">
        <v>1659</v>
      </c>
      <c r="C174" s="13" t="s">
        <v>66</v>
      </c>
      <c r="D174" s="489">
        <v>2</v>
      </c>
      <c r="E174" s="192"/>
      <c r="F174" s="487"/>
    </row>
    <row r="175" spans="1:6" s="439" customFormat="1" ht="25.5" x14ac:dyDescent="0.2">
      <c r="A175" s="174"/>
      <c r="B175" s="83" t="s">
        <v>1670</v>
      </c>
      <c r="C175" s="13" t="s">
        <v>96</v>
      </c>
      <c r="D175" s="489">
        <v>0.5</v>
      </c>
      <c r="E175" s="192"/>
      <c r="F175" s="487"/>
    </row>
    <row r="176" spans="1:6" s="439" customFormat="1" x14ac:dyDescent="0.2">
      <c r="A176" s="174"/>
      <c r="B176" s="83"/>
      <c r="C176" s="13"/>
      <c r="D176" s="489"/>
      <c r="E176" s="192"/>
      <c r="F176" s="487"/>
    </row>
    <row r="177" spans="1:6" s="439" customFormat="1" ht="25.5" x14ac:dyDescent="0.2">
      <c r="A177" s="108" t="s">
        <v>1673</v>
      </c>
      <c r="B177" s="227" t="s">
        <v>1674</v>
      </c>
      <c r="C177" s="13" t="s">
        <v>18</v>
      </c>
      <c r="D177" s="489">
        <v>2</v>
      </c>
      <c r="E177" s="192">
        <v>0</v>
      </c>
      <c r="F177" s="487">
        <f>ROUND(D177*E177,2)</f>
        <v>0</v>
      </c>
    </row>
    <row r="178" spans="1:6" s="439" customFormat="1" ht="25.5" x14ac:dyDescent="0.2">
      <c r="A178" s="174"/>
      <c r="B178" s="83" t="s">
        <v>1659</v>
      </c>
      <c r="C178" s="13" t="s">
        <v>66</v>
      </c>
      <c r="D178" s="489">
        <v>1</v>
      </c>
      <c r="E178" s="192"/>
      <c r="F178" s="487"/>
    </row>
    <row r="179" spans="1:6" s="439" customFormat="1" ht="25.5" x14ac:dyDescent="0.2">
      <c r="A179" s="174"/>
      <c r="B179" s="83" t="s">
        <v>1660</v>
      </c>
      <c r="C179" s="13" t="s">
        <v>66</v>
      </c>
      <c r="D179" s="489">
        <v>1</v>
      </c>
      <c r="E179" s="192"/>
      <c r="F179" s="487"/>
    </row>
    <row r="180" spans="1:6" s="439" customFormat="1" ht="25.5" x14ac:dyDescent="0.2">
      <c r="A180" s="174"/>
      <c r="B180" s="83" t="s">
        <v>1661</v>
      </c>
      <c r="C180" s="13" t="s">
        <v>66</v>
      </c>
      <c r="D180" s="489">
        <v>1</v>
      </c>
      <c r="E180" s="192"/>
      <c r="F180" s="487"/>
    </row>
    <row r="181" spans="1:6" s="439" customFormat="1" ht="25.5" x14ac:dyDescent="0.2">
      <c r="A181" s="174"/>
      <c r="B181" s="83" t="s">
        <v>1662</v>
      </c>
      <c r="C181" s="13" t="s">
        <v>96</v>
      </c>
      <c r="D181" s="489">
        <v>0.8</v>
      </c>
      <c r="E181" s="192"/>
      <c r="F181" s="487"/>
    </row>
    <row r="182" spans="1:6" s="439" customFormat="1" x14ac:dyDescent="0.2">
      <c r="A182" s="108"/>
      <c r="B182" s="78"/>
      <c r="C182" s="13"/>
      <c r="D182" s="489"/>
      <c r="E182" s="192"/>
      <c r="F182" s="487"/>
    </row>
    <row r="183" spans="1:6" s="439" customFormat="1" ht="25.5" x14ac:dyDescent="0.2">
      <c r="A183" s="108" t="s">
        <v>1675</v>
      </c>
      <c r="B183" s="227" t="s">
        <v>1676</v>
      </c>
      <c r="C183" s="13" t="s">
        <v>18</v>
      </c>
      <c r="D183" s="489">
        <v>2</v>
      </c>
      <c r="E183" s="192">
        <v>0</v>
      </c>
      <c r="F183" s="487">
        <f>ROUND(D183*E183,2)</f>
        <v>0</v>
      </c>
    </row>
    <row r="184" spans="1:6" s="439" customFormat="1" ht="25.5" x14ac:dyDescent="0.2">
      <c r="A184" s="174"/>
      <c r="B184" s="83" t="s">
        <v>1659</v>
      </c>
      <c r="C184" s="13" t="s">
        <v>66</v>
      </c>
      <c r="D184" s="489">
        <v>1</v>
      </c>
      <c r="E184" s="192"/>
      <c r="F184" s="487"/>
    </row>
    <row r="185" spans="1:6" s="439" customFormat="1" ht="25.5" x14ac:dyDescent="0.2">
      <c r="A185" s="174"/>
      <c r="B185" s="83" t="s">
        <v>1660</v>
      </c>
      <c r="C185" s="13" t="s">
        <v>66</v>
      </c>
      <c r="D185" s="489">
        <v>1</v>
      </c>
      <c r="E185" s="192"/>
      <c r="F185" s="487"/>
    </row>
    <row r="186" spans="1:6" s="439" customFormat="1" ht="25.5" x14ac:dyDescent="0.2">
      <c r="A186" s="174"/>
      <c r="B186" s="83" t="s">
        <v>1667</v>
      </c>
      <c r="C186" s="13" t="s">
        <v>66</v>
      </c>
      <c r="D186" s="489">
        <v>1</v>
      </c>
      <c r="E186" s="192"/>
      <c r="F186" s="487"/>
    </row>
    <row r="187" spans="1:6" s="439" customFormat="1" ht="25.5" x14ac:dyDescent="0.2">
      <c r="A187" s="174"/>
      <c r="B187" s="83" t="s">
        <v>1677</v>
      </c>
      <c r="C187" s="13" t="s">
        <v>66</v>
      </c>
      <c r="D187" s="489">
        <v>3</v>
      </c>
      <c r="E187" s="192"/>
      <c r="F187" s="487"/>
    </row>
    <row r="188" spans="1:6" s="439" customFormat="1" ht="25.5" x14ac:dyDescent="0.2">
      <c r="A188" s="174"/>
      <c r="B188" s="83" t="s">
        <v>1670</v>
      </c>
      <c r="C188" s="13" t="s">
        <v>96</v>
      </c>
      <c r="D188" s="489">
        <v>0.8</v>
      </c>
      <c r="E188" s="192"/>
      <c r="F188" s="487"/>
    </row>
    <row r="189" spans="1:6" s="439" customFormat="1" x14ac:dyDescent="0.2">
      <c r="A189" s="108"/>
      <c r="B189" s="78"/>
      <c r="C189" s="13"/>
      <c r="D189" s="489"/>
      <c r="E189" s="192"/>
      <c r="F189" s="487"/>
    </row>
    <row r="190" spans="1:6" s="439" customFormat="1" ht="25.5" x14ac:dyDescent="0.2">
      <c r="A190" s="219"/>
      <c r="B190" s="220" t="s">
        <v>1678</v>
      </c>
      <c r="C190" s="221"/>
      <c r="D190" s="222"/>
      <c r="E190" s="195"/>
      <c r="F190" s="490"/>
    </row>
    <row r="191" spans="1:6" s="439" customFormat="1" x14ac:dyDescent="0.2">
      <c r="A191" s="174"/>
      <c r="B191" s="83"/>
      <c r="C191" s="13"/>
      <c r="D191" s="489"/>
      <c r="E191" s="192"/>
      <c r="F191" s="487"/>
    </row>
    <row r="192" spans="1:6" s="439" customFormat="1" ht="25.5" x14ac:dyDescent="0.2">
      <c r="A192" s="108" t="s">
        <v>1679</v>
      </c>
      <c r="B192" s="227" t="s">
        <v>1680</v>
      </c>
      <c r="C192" s="13" t="s">
        <v>18</v>
      </c>
      <c r="D192" s="489">
        <v>2</v>
      </c>
      <c r="E192" s="192">
        <v>0</v>
      </c>
      <c r="F192" s="487">
        <f>ROUND(D192*E192,2)</f>
        <v>0</v>
      </c>
    </row>
    <row r="193" spans="1:6" s="439" customFormat="1" ht="25.5" x14ac:dyDescent="0.2">
      <c r="A193" s="174"/>
      <c r="B193" s="83" t="s">
        <v>1681</v>
      </c>
      <c r="C193" s="13" t="s">
        <v>66</v>
      </c>
      <c r="D193" s="489">
        <v>1</v>
      </c>
      <c r="E193" s="192"/>
      <c r="F193" s="487"/>
    </row>
    <row r="194" spans="1:6" s="439" customFormat="1" ht="25.5" x14ac:dyDescent="0.2">
      <c r="A194" s="174"/>
      <c r="B194" s="83" t="s">
        <v>1682</v>
      </c>
      <c r="C194" s="13" t="s">
        <v>66</v>
      </c>
      <c r="D194" s="489">
        <v>1</v>
      </c>
      <c r="E194" s="192"/>
      <c r="F194" s="487"/>
    </row>
    <row r="195" spans="1:6" s="439" customFormat="1" ht="25.5" x14ac:dyDescent="0.2">
      <c r="A195" s="174"/>
      <c r="B195" s="83" t="s">
        <v>1683</v>
      </c>
      <c r="C195" s="13" t="s">
        <v>66</v>
      </c>
      <c r="D195" s="489">
        <v>1</v>
      </c>
      <c r="E195" s="192"/>
      <c r="F195" s="487"/>
    </row>
    <row r="196" spans="1:6" s="439" customFormat="1" ht="25.5" x14ac:dyDescent="0.2">
      <c r="A196" s="174"/>
      <c r="B196" s="83" t="s">
        <v>1684</v>
      </c>
      <c r="C196" s="13" t="s">
        <v>96</v>
      </c>
      <c r="D196" s="489">
        <v>0.6</v>
      </c>
      <c r="E196" s="192"/>
      <c r="F196" s="487"/>
    </row>
    <row r="197" spans="1:6" s="439" customFormat="1" ht="25.5" x14ac:dyDescent="0.2">
      <c r="A197" s="174"/>
      <c r="B197" s="83" t="s">
        <v>1685</v>
      </c>
      <c r="C197" s="13" t="s">
        <v>66</v>
      </c>
      <c r="D197" s="489">
        <v>1</v>
      </c>
      <c r="E197" s="192"/>
      <c r="F197" s="487"/>
    </row>
    <row r="198" spans="1:6" s="439" customFormat="1" x14ac:dyDescent="0.2">
      <c r="A198" s="174"/>
      <c r="B198" s="83"/>
      <c r="C198" s="13"/>
      <c r="D198" s="489"/>
      <c r="E198" s="192"/>
      <c r="F198" s="487"/>
    </row>
    <row r="199" spans="1:6" s="439" customFormat="1" ht="25.5" x14ac:dyDescent="0.2">
      <c r="A199" s="108" t="s">
        <v>1686</v>
      </c>
      <c r="B199" s="227" t="s">
        <v>1687</v>
      </c>
      <c r="C199" s="13" t="s">
        <v>18</v>
      </c>
      <c r="D199" s="489">
        <v>1</v>
      </c>
      <c r="E199" s="192">
        <v>0</v>
      </c>
      <c r="F199" s="487">
        <f>ROUND(D199*E199,2)</f>
        <v>0</v>
      </c>
    </row>
    <row r="200" spans="1:6" s="439" customFormat="1" ht="25.5" x14ac:dyDescent="0.2">
      <c r="A200" s="174"/>
      <c r="B200" s="83" t="s">
        <v>1681</v>
      </c>
      <c r="C200" s="13" t="s">
        <v>66</v>
      </c>
      <c r="D200" s="489">
        <v>1</v>
      </c>
      <c r="E200" s="192"/>
      <c r="F200" s="487"/>
    </row>
    <row r="201" spans="1:6" s="439" customFormat="1" ht="25.5" x14ac:dyDescent="0.2">
      <c r="A201" s="174"/>
      <c r="B201" s="83" t="s">
        <v>1682</v>
      </c>
      <c r="C201" s="13" t="s">
        <v>66</v>
      </c>
      <c r="D201" s="489">
        <v>1</v>
      </c>
      <c r="E201" s="192"/>
      <c r="F201" s="487"/>
    </row>
    <row r="202" spans="1:6" s="439" customFormat="1" ht="25.5" x14ac:dyDescent="0.2">
      <c r="A202" s="174"/>
      <c r="B202" s="83" t="s">
        <v>1683</v>
      </c>
      <c r="C202" s="13" t="s">
        <v>66</v>
      </c>
      <c r="D202" s="489">
        <v>1</v>
      </c>
      <c r="E202" s="192"/>
      <c r="F202" s="487"/>
    </row>
    <row r="203" spans="1:6" s="439" customFormat="1" ht="25.5" x14ac:dyDescent="0.2">
      <c r="A203" s="174"/>
      <c r="B203" s="83" t="s">
        <v>1688</v>
      </c>
      <c r="C203" s="13" t="s">
        <v>66</v>
      </c>
      <c r="D203" s="489">
        <v>1</v>
      </c>
      <c r="E203" s="192"/>
      <c r="F203" s="487"/>
    </row>
    <row r="204" spans="1:6" s="439" customFormat="1" ht="25.5" x14ac:dyDescent="0.2">
      <c r="A204" s="174"/>
      <c r="B204" s="83" t="s">
        <v>1684</v>
      </c>
      <c r="C204" s="13" t="s">
        <v>96</v>
      </c>
      <c r="D204" s="489">
        <v>0.5</v>
      </c>
      <c r="E204" s="192"/>
      <c r="F204" s="487"/>
    </row>
    <row r="205" spans="1:6" s="439" customFormat="1" x14ac:dyDescent="0.2">
      <c r="A205" s="174"/>
      <c r="B205" s="83"/>
      <c r="C205" s="13"/>
      <c r="D205" s="489"/>
      <c r="E205" s="192"/>
      <c r="F205" s="487"/>
    </row>
    <row r="206" spans="1:6" s="439" customFormat="1" ht="25.5" x14ac:dyDescent="0.2">
      <c r="A206" s="108" t="s">
        <v>1689</v>
      </c>
      <c r="B206" s="227" t="s">
        <v>1690</v>
      </c>
      <c r="C206" s="13" t="s">
        <v>18</v>
      </c>
      <c r="D206" s="489">
        <v>1</v>
      </c>
      <c r="E206" s="192">
        <v>0</v>
      </c>
      <c r="F206" s="487">
        <f>ROUND(D206*E206,2)</f>
        <v>0</v>
      </c>
    </row>
    <row r="207" spans="1:6" s="439" customFormat="1" ht="25.5" x14ac:dyDescent="0.2">
      <c r="A207" s="174"/>
      <c r="B207" s="83" t="s">
        <v>1681</v>
      </c>
      <c r="C207" s="13" t="s">
        <v>66</v>
      </c>
      <c r="D207" s="489">
        <v>1</v>
      </c>
      <c r="E207" s="192"/>
      <c r="F207" s="487"/>
    </row>
    <row r="208" spans="1:6" s="439" customFormat="1" ht="25.5" x14ac:dyDescent="0.2">
      <c r="A208" s="174"/>
      <c r="B208" s="83" t="s">
        <v>1682</v>
      </c>
      <c r="C208" s="13" t="s">
        <v>66</v>
      </c>
      <c r="D208" s="489">
        <v>2</v>
      </c>
      <c r="E208" s="192"/>
      <c r="F208" s="487"/>
    </row>
    <row r="209" spans="1:6" s="439" customFormat="1" ht="25.5" x14ac:dyDescent="0.2">
      <c r="A209" s="174"/>
      <c r="B209" s="83" t="s">
        <v>1683</v>
      </c>
      <c r="C209" s="13" t="s">
        <v>66</v>
      </c>
      <c r="D209" s="489">
        <v>2</v>
      </c>
      <c r="E209" s="192"/>
      <c r="F209" s="487"/>
    </row>
    <row r="210" spans="1:6" s="439" customFormat="1" ht="25.5" x14ac:dyDescent="0.2">
      <c r="A210" s="174"/>
      <c r="B210" s="83" t="s">
        <v>1691</v>
      </c>
      <c r="C210" s="13" t="s">
        <v>66</v>
      </c>
      <c r="D210" s="489">
        <v>1</v>
      </c>
      <c r="E210" s="192"/>
      <c r="F210" s="487"/>
    </row>
    <row r="211" spans="1:6" s="439" customFormat="1" ht="25.5" x14ac:dyDescent="0.2">
      <c r="A211" s="174"/>
      <c r="B211" s="83" t="s">
        <v>1684</v>
      </c>
      <c r="C211" s="13" t="s">
        <v>96</v>
      </c>
      <c r="D211" s="489">
        <v>0.5</v>
      </c>
      <c r="E211" s="192"/>
      <c r="F211" s="487"/>
    </row>
    <row r="212" spans="1:6" s="439" customFormat="1" x14ac:dyDescent="0.2">
      <c r="A212" s="108"/>
      <c r="B212" s="78"/>
      <c r="C212" s="13"/>
      <c r="D212" s="489"/>
      <c r="E212" s="192"/>
      <c r="F212" s="487"/>
    </row>
    <row r="213" spans="1:6" s="439" customFormat="1" ht="25.5" x14ac:dyDescent="0.2">
      <c r="A213" s="219"/>
      <c r="B213" s="220" t="s">
        <v>1692</v>
      </c>
      <c r="C213" s="221"/>
      <c r="D213" s="222"/>
      <c r="E213" s="195"/>
      <c r="F213" s="490"/>
    </row>
    <row r="214" spans="1:6" s="439" customFormat="1" x14ac:dyDescent="0.2">
      <c r="A214" s="108"/>
      <c r="B214" s="78"/>
      <c r="C214" s="13"/>
      <c r="D214" s="489"/>
      <c r="E214" s="192"/>
      <c r="F214" s="487"/>
    </row>
    <row r="215" spans="1:6" s="439" customFormat="1" ht="25.5" x14ac:dyDescent="0.2">
      <c r="A215" s="108" t="s">
        <v>1693</v>
      </c>
      <c r="B215" s="227" t="s">
        <v>1694</v>
      </c>
      <c r="C215" s="13" t="s">
        <v>18</v>
      </c>
      <c r="D215" s="489">
        <v>2</v>
      </c>
      <c r="E215" s="192">
        <v>0</v>
      </c>
      <c r="F215" s="487">
        <f>ROUND(D215*E215,2)</f>
        <v>0</v>
      </c>
    </row>
    <row r="216" spans="1:6" s="439" customFormat="1" ht="25.5" x14ac:dyDescent="0.2">
      <c r="A216" s="174"/>
      <c r="B216" s="83" t="s">
        <v>1682</v>
      </c>
      <c r="C216" s="13" t="s">
        <v>66</v>
      </c>
      <c r="D216" s="489">
        <v>1</v>
      </c>
      <c r="E216" s="192"/>
      <c r="F216" s="487"/>
    </row>
    <row r="217" spans="1:6" s="439" customFormat="1" ht="25.5" x14ac:dyDescent="0.2">
      <c r="A217" s="174"/>
      <c r="B217" s="83" t="s">
        <v>1683</v>
      </c>
      <c r="C217" s="13" t="s">
        <v>66</v>
      </c>
      <c r="D217" s="489">
        <v>1</v>
      </c>
      <c r="E217" s="192"/>
      <c r="F217" s="487"/>
    </row>
    <row r="218" spans="1:6" s="439" customFormat="1" ht="25.5" x14ac:dyDescent="0.2">
      <c r="A218" s="174"/>
      <c r="B218" s="83" t="s">
        <v>1688</v>
      </c>
      <c r="C218" s="13" t="s">
        <v>66</v>
      </c>
      <c r="D218" s="489">
        <v>1</v>
      </c>
      <c r="E218" s="192"/>
      <c r="F218" s="487"/>
    </row>
    <row r="219" spans="1:6" s="439" customFormat="1" ht="25.5" x14ac:dyDescent="0.2">
      <c r="A219" s="174"/>
      <c r="B219" s="83" t="s">
        <v>1684</v>
      </c>
      <c r="C219" s="13" t="s">
        <v>96</v>
      </c>
      <c r="D219" s="489">
        <v>2.4</v>
      </c>
      <c r="E219" s="192"/>
      <c r="F219" s="487"/>
    </row>
    <row r="220" spans="1:6" s="439" customFormat="1" x14ac:dyDescent="0.2">
      <c r="A220" s="108"/>
      <c r="B220" s="78"/>
      <c r="C220" s="13"/>
      <c r="D220" s="489"/>
      <c r="E220" s="192"/>
      <c r="F220" s="487"/>
    </row>
    <row r="221" spans="1:6" s="439" customFormat="1" ht="25.5" x14ac:dyDescent="0.2">
      <c r="A221" s="108" t="s">
        <v>1695</v>
      </c>
      <c r="B221" s="227" t="s">
        <v>1696</v>
      </c>
      <c r="C221" s="13" t="s">
        <v>18</v>
      </c>
      <c r="D221" s="489">
        <v>2</v>
      </c>
      <c r="E221" s="192">
        <v>0</v>
      </c>
      <c r="F221" s="487">
        <f>ROUND(D221*E221,2)</f>
        <v>0</v>
      </c>
    </row>
    <row r="222" spans="1:6" s="439" customFormat="1" ht="25.5" x14ac:dyDescent="0.2">
      <c r="A222" s="174"/>
      <c r="B222" s="83" t="s">
        <v>1681</v>
      </c>
      <c r="C222" s="13" t="s">
        <v>66</v>
      </c>
      <c r="D222" s="489">
        <v>1</v>
      </c>
      <c r="E222" s="192"/>
      <c r="F222" s="487"/>
    </row>
    <row r="223" spans="1:6" s="439" customFormat="1" ht="25.5" x14ac:dyDescent="0.2">
      <c r="A223" s="174"/>
      <c r="B223" s="83" t="s">
        <v>1682</v>
      </c>
      <c r="C223" s="13" t="s">
        <v>66</v>
      </c>
      <c r="D223" s="489">
        <v>1</v>
      </c>
      <c r="E223" s="192"/>
      <c r="F223" s="487"/>
    </row>
    <row r="224" spans="1:6" s="439" customFormat="1" ht="25.5" x14ac:dyDescent="0.2">
      <c r="A224" s="174"/>
      <c r="B224" s="83" t="s">
        <v>1683</v>
      </c>
      <c r="C224" s="13" t="s">
        <v>66</v>
      </c>
      <c r="D224" s="489">
        <v>1</v>
      </c>
      <c r="E224" s="192"/>
      <c r="F224" s="487"/>
    </row>
    <row r="225" spans="1:6" s="439" customFormat="1" ht="25.5" x14ac:dyDescent="0.2">
      <c r="A225" s="174"/>
      <c r="B225" s="83" t="s">
        <v>1684</v>
      </c>
      <c r="C225" s="13" t="s">
        <v>96</v>
      </c>
      <c r="D225" s="489">
        <v>0.6</v>
      </c>
      <c r="E225" s="192"/>
      <c r="F225" s="487"/>
    </row>
    <row r="226" spans="1:6" s="439" customFormat="1" ht="25.5" x14ac:dyDescent="0.2">
      <c r="A226" s="174"/>
      <c r="B226" s="83" t="s">
        <v>1685</v>
      </c>
      <c r="C226" s="13" t="s">
        <v>66</v>
      </c>
      <c r="D226" s="489">
        <v>1</v>
      </c>
      <c r="E226" s="192"/>
      <c r="F226" s="487"/>
    </row>
    <row r="227" spans="1:6" s="439" customFormat="1" x14ac:dyDescent="0.2">
      <c r="A227" s="174"/>
      <c r="B227" s="83"/>
      <c r="C227" s="13"/>
      <c r="D227" s="489"/>
      <c r="E227" s="192"/>
      <c r="F227" s="487"/>
    </row>
    <row r="228" spans="1:6" s="439" customFormat="1" ht="25.5" x14ac:dyDescent="0.2">
      <c r="A228" s="108" t="s">
        <v>1697</v>
      </c>
      <c r="B228" s="227" t="s">
        <v>1698</v>
      </c>
      <c r="C228" s="13" t="s">
        <v>18</v>
      </c>
      <c r="D228" s="489">
        <v>2</v>
      </c>
      <c r="E228" s="192">
        <v>0</v>
      </c>
      <c r="F228" s="487">
        <f>ROUND(D228*E228,2)</f>
        <v>0</v>
      </c>
    </row>
    <row r="229" spans="1:6" s="439" customFormat="1" ht="25.5" x14ac:dyDescent="0.2">
      <c r="A229" s="174"/>
      <c r="B229" s="83" t="s">
        <v>1682</v>
      </c>
      <c r="C229" s="13" t="s">
        <v>66</v>
      </c>
      <c r="D229" s="489">
        <v>1</v>
      </c>
      <c r="E229" s="192"/>
      <c r="F229" s="487"/>
    </row>
    <row r="230" spans="1:6" s="439" customFormat="1" ht="25.5" x14ac:dyDescent="0.2">
      <c r="A230" s="174"/>
      <c r="B230" s="83" t="s">
        <v>1683</v>
      </c>
      <c r="C230" s="13" t="s">
        <v>66</v>
      </c>
      <c r="D230" s="489">
        <v>1</v>
      </c>
      <c r="E230" s="192"/>
      <c r="F230" s="487"/>
    </row>
    <row r="231" spans="1:6" s="439" customFormat="1" ht="25.5" x14ac:dyDescent="0.2">
      <c r="A231" s="174"/>
      <c r="B231" s="83" t="s">
        <v>1699</v>
      </c>
      <c r="C231" s="13" t="s">
        <v>66</v>
      </c>
      <c r="D231" s="489">
        <v>1</v>
      </c>
      <c r="E231" s="192"/>
      <c r="F231" s="487"/>
    </row>
    <row r="232" spans="1:6" s="439" customFormat="1" ht="25.5" x14ac:dyDescent="0.2">
      <c r="A232" s="174"/>
      <c r="B232" s="83" t="s">
        <v>1700</v>
      </c>
      <c r="C232" s="13" t="s">
        <v>66</v>
      </c>
      <c r="D232" s="489">
        <v>1</v>
      </c>
      <c r="E232" s="192"/>
      <c r="F232" s="487"/>
    </row>
    <row r="233" spans="1:6" s="439" customFormat="1" ht="25.5" x14ac:dyDescent="0.2">
      <c r="A233" s="174"/>
      <c r="B233" s="83" t="s">
        <v>1688</v>
      </c>
      <c r="C233" s="13" t="s">
        <v>66</v>
      </c>
      <c r="D233" s="489">
        <v>1</v>
      </c>
      <c r="E233" s="192"/>
      <c r="F233" s="487"/>
    </row>
    <row r="234" spans="1:6" s="439" customFormat="1" ht="25.5" x14ac:dyDescent="0.2">
      <c r="A234" s="174"/>
      <c r="B234" s="83" t="s">
        <v>1701</v>
      </c>
      <c r="C234" s="13" t="s">
        <v>66</v>
      </c>
      <c r="D234" s="489">
        <v>1</v>
      </c>
      <c r="E234" s="192"/>
      <c r="F234" s="487"/>
    </row>
    <row r="235" spans="1:6" s="439" customFormat="1" ht="25.5" x14ac:dyDescent="0.2">
      <c r="A235" s="174"/>
      <c r="B235" s="83" t="s">
        <v>1684</v>
      </c>
      <c r="C235" s="13" t="s">
        <v>96</v>
      </c>
      <c r="D235" s="489">
        <v>0.8</v>
      </c>
      <c r="E235" s="192"/>
      <c r="F235" s="487"/>
    </row>
    <row r="236" spans="1:6" s="439" customFormat="1" ht="25.5" x14ac:dyDescent="0.2">
      <c r="A236" s="108"/>
      <c r="B236" s="83" t="s">
        <v>1702</v>
      </c>
      <c r="C236" s="13" t="s">
        <v>96</v>
      </c>
      <c r="D236" s="489">
        <v>0.8</v>
      </c>
      <c r="E236" s="192"/>
      <c r="F236" s="487"/>
    </row>
    <row r="237" spans="1:6" s="439" customFormat="1" x14ac:dyDescent="0.2">
      <c r="A237" s="174"/>
      <c r="B237" s="83"/>
      <c r="C237" s="13"/>
      <c r="D237" s="489"/>
      <c r="E237" s="192"/>
      <c r="F237" s="487"/>
    </row>
    <row r="238" spans="1:6" s="439" customFormat="1" ht="25.5" x14ac:dyDescent="0.2">
      <c r="A238" s="108" t="s">
        <v>1703</v>
      </c>
      <c r="B238" s="227" t="s">
        <v>1704</v>
      </c>
      <c r="C238" s="13" t="s">
        <v>18</v>
      </c>
      <c r="D238" s="489">
        <v>2</v>
      </c>
      <c r="E238" s="192">
        <v>0</v>
      </c>
      <c r="F238" s="487">
        <f>ROUND(D238*E238,2)</f>
        <v>0</v>
      </c>
    </row>
    <row r="239" spans="1:6" s="439" customFormat="1" ht="25.5" x14ac:dyDescent="0.2">
      <c r="A239" s="174"/>
      <c r="B239" s="83" t="s">
        <v>1699</v>
      </c>
      <c r="C239" s="13" t="s">
        <v>66</v>
      </c>
      <c r="D239" s="489">
        <v>1</v>
      </c>
      <c r="E239" s="192"/>
      <c r="F239" s="487"/>
    </row>
    <row r="240" spans="1:6" s="439" customFormat="1" ht="25.5" x14ac:dyDescent="0.2">
      <c r="A240" s="174"/>
      <c r="B240" s="83" t="s">
        <v>1700</v>
      </c>
      <c r="C240" s="13" t="s">
        <v>66</v>
      </c>
      <c r="D240" s="489">
        <v>1</v>
      </c>
      <c r="E240" s="192"/>
      <c r="F240" s="487"/>
    </row>
    <row r="241" spans="1:6" s="439" customFormat="1" ht="25.5" x14ac:dyDescent="0.2">
      <c r="A241" s="108"/>
      <c r="B241" s="83" t="s">
        <v>1702</v>
      </c>
      <c r="C241" s="13" t="s">
        <v>96</v>
      </c>
      <c r="D241" s="489">
        <v>0.45</v>
      </c>
      <c r="E241" s="192"/>
      <c r="F241" s="487"/>
    </row>
    <row r="242" spans="1:6" s="439" customFormat="1" x14ac:dyDescent="0.2">
      <c r="A242" s="174"/>
      <c r="B242" s="83"/>
      <c r="C242" s="13"/>
      <c r="D242" s="489"/>
      <c r="E242" s="192"/>
      <c r="F242" s="487"/>
    </row>
    <row r="243" spans="1:6" s="439" customFormat="1" ht="51" x14ac:dyDescent="0.2">
      <c r="A243" s="219"/>
      <c r="B243" s="220" t="s">
        <v>1705</v>
      </c>
      <c r="C243" s="221"/>
      <c r="D243" s="222"/>
      <c r="E243" s="195"/>
      <c r="F243" s="490"/>
    </row>
    <row r="244" spans="1:6" s="439" customFormat="1" x14ac:dyDescent="0.2">
      <c r="A244" s="174"/>
      <c r="B244" s="83"/>
      <c r="C244" s="13"/>
      <c r="D244" s="489"/>
      <c r="E244" s="192"/>
      <c r="F244" s="487"/>
    </row>
    <row r="245" spans="1:6" s="437" customFormat="1" ht="89.25" x14ac:dyDescent="0.2">
      <c r="A245" s="108" t="s">
        <v>1706</v>
      </c>
      <c r="B245" s="227" t="s">
        <v>1707</v>
      </c>
      <c r="C245" s="13" t="s">
        <v>18</v>
      </c>
      <c r="D245" s="489">
        <v>3</v>
      </c>
      <c r="E245" s="192">
        <v>0</v>
      </c>
      <c r="F245" s="487">
        <f>ROUND(D245*E245,2)</f>
        <v>0</v>
      </c>
    </row>
    <row r="246" spans="1:6" s="437" customFormat="1" ht="25.5" x14ac:dyDescent="0.2">
      <c r="A246" s="174"/>
      <c r="B246" s="83" t="s">
        <v>1708</v>
      </c>
      <c r="C246" s="13" t="s">
        <v>66</v>
      </c>
      <c r="D246" s="489">
        <v>1</v>
      </c>
      <c r="E246" s="192"/>
      <c r="F246" s="496"/>
    </row>
    <row r="247" spans="1:6" s="439" customFormat="1" ht="25.5" x14ac:dyDescent="0.2">
      <c r="A247" s="174"/>
      <c r="B247" s="83" t="s">
        <v>1709</v>
      </c>
      <c r="C247" s="13" t="s">
        <v>66</v>
      </c>
      <c r="D247" s="489">
        <v>1</v>
      </c>
      <c r="E247" s="192"/>
      <c r="F247" s="496"/>
    </row>
    <row r="248" spans="1:6" s="439" customFormat="1" ht="25.5" x14ac:dyDescent="0.2">
      <c r="A248" s="174"/>
      <c r="B248" s="83" t="s">
        <v>1710</v>
      </c>
      <c r="C248" s="13" t="s">
        <v>96</v>
      </c>
      <c r="D248" s="489">
        <v>2</v>
      </c>
      <c r="E248" s="192"/>
      <c r="F248" s="496"/>
    </row>
    <row r="249" spans="1:6" s="439" customFormat="1" ht="25.5" x14ac:dyDescent="0.2">
      <c r="A249" s="174"/>
      <c r="B249" s="83" t="s">
        <v>1711</v>
      </c>
      <c r="C249" s="13" t="s">
        <v>96</v>
      </c>
      <c r="D249" s="489">
        <v>0.4</v>
      </c>
      <c r="E249" s="192"/>
      <c r="F249" s="496"/>
    </row>
    <row r="250" spans="1:6" s="439" customFormat="1" ht="25.5" x14ac:dyDescent="0.2">
      <c r="A250" s="174"/>
      <c r="B250" s="83" t="s">
        <v>1712</v>
      </c>
      <c r="C250" s="13" t="s">
        <v>66</v>
      </c>
      <c r="D250" s="489">
        <v>1</v>
      </c>
      <c r="E250" s="192"/>
      <c r="F250" s="496"/>
    </row>
    <row r="251" spans="1:6" s="439" customFormat="1" ht="38.25" x14ac:dyDescent="0.2">
      <c r="A251" s="174"/>
      <c r="B251" s="83" t="s">
        <v>1713</v>
      </c>
      <c r="C251" s="13" t="s">
        <v>39</v>
      </c>
      <c r="D251" s="489">
        <f>2*0.15</f>
        <v>0.3</v>
      </c>
      <c r="E251" s="192"/>
      <c r="F251" s="496"/>
    </row>
    <row r="252" spans="1:6" s="439" customFormat="1" x14ac:dyDescent="0.2">
      <c r="A252" s="174"/>
      <c r="B252" s="83"/>
      <c r="C252" s="13"/>
      <c r="D252" s="489"/>
      <c r="E252" s="192"/>
      <c r="F252" s="496"/>
    </row>
    <row r="253" spans="1:6" s="437" customFormat="1" ht="25.5" x14ac:dyDescent="0.2">
      <c r="A253" s="108" t="s">
        <v>1714</v>
      </c>
      <c r="B253" s="227" t="s">
        <v>1715</v>
      </c>
      <c r="C253" s="13" t="s">
        <v>18</v>
      </c>
      <c r="D253" s="489">
        <v>3</v>
      </c>
      <c r="E253" s="192">
        <v>0</v>
      </c>
      <c r="F253" s="487">
        <f>ROUND(D253*E253,2)</f>
        <v>0</v>
      </c>
    </row>
    <row r="254" spans="1:6" s="437" customFormat="1" ht="25.5" x14ac:dyDescent="0.2">
      <c r="A254" s="174"/>
      <c r="B254" s="83" t="s">
        <v>1716</v>
      </c>
      <c r="C254" s="13" t="s">
        <v>66</v>
      </c>
      <c r="D254" s="489">
        <v>1</v>
      </c>
      <c r="E254" s="192"/>
      <c r="F254" s="496"/>
    </row>
    <row r="255" spans="1:6" s="437" customFormat="1" ht="25.5" x14ac:dyDescent="0.2">
      <c r="A255" s="174"/>
      <c r="B255" s="83" t="s">
        <v>1717</v>
      </c>
      <c r="C255" s="13"/>
      <c r="D255" s="489">
        <v>1</v>
      </c>
      <c r="E255" s="192"/>
      <c r="F255" s="496"/>
    </row>
    <row r="256" spans="1:6" s="439" customFormat="1" ht="25.5" x14ac:dyDescent="0.2">
      <c r="A256" s="174"/>
      <c r="B256" s="83" t="s">
        <v>1710</v>
      </c>
      <c r="C256" s="13" t="s">
        <v>96</v>
      </c>
      <c r="D256" s="489">
        <v>0.5</v>
      </c>
      <c r="E256" s="192"/>
      <c r="F256" s="496"/>
    </row>
    <row r="257" spans="1:6" s="439" customFormat="1" ht="25.5" x14ac:dyDescent="0.2">
      <c r="A257" s="174"/>
      <c r="B257" s="83" t="s">
        <v>1718</v>
      </c>
      <c r="C257" s="13" t="s">
        <v>66</v>
      </c>
      <c r="D257" s="489">
        <v>1</v>
      </c>
      <c r="E257" s="192"/>
      <c r="F257" s="496"/>
    </row>
    <row r="258" spans="1:6" s="439" customFormat="1" x14ac:dyDescent="0.2">
      <c r="A258" s="174"/>
      <c r="B258" s="83"/>
      <c r="C258" s="13"/>
      <c r="D258" s="489"/>
      <c r="E258" s="192"/>
      <c r="F258" s="496"/>
    </row>
    <row r="259" spans="1:6" s="182" customFormat="1" ht="51" x14ac:dyDescent="0.2">
      <c r="A259" s="108" t="s">
        <v>1719</v>
      </c>
      <c r="B259" s="499" t="s">
        <v>1720</v>
      </c>
      <c r="C259" s="161" t="s">
        <v>18</v>
      </c>
      <c r="D259" s="489">
        <v>2</v>
      </c>
      <c r="E259" s="552">
        <v>0</v>
      </c>
      <c r="F259" s="500">
        <f>D259*E259</f>
        <v>0</v>
      </c>
    </row>
    <row r="260" spans="1:6" s="182" customFormat="1" x14ac:dyDescent="0.2">
      <c r="A260" s="501"/>
      <c r="B260" s="499"/>
      <c r="C260" s="161"/>
      <c r="D260" s="489"/>
      <c r="E260" s="552"/>
      <c r="F260" s="500"/>
    </row>
    <row r="261" spans="1:6" s="182" customFormat="1" ht="76.5" x14ac:dyDescent="0.2">
      <c r="A261" s="108" t="s">
        <v>1721</v>
      </c>
      <c r="B261" s="499" t="s">
        <v>1722</v>
      </c>
      <c r="C261" s="161" t="s">
        <v>18</v>
      </c>
      <c r="D261" s="489">
        <v>1</v>
      </c>
      <c r="E261" s="552">
        <v>0</v>
      </c>
      <c r="F261" s="500">
        <f>D261*E261</f>
        <v>0</v>
      </c>
    </row>
    <row r="262" spans="1:6" s="182" customFormat="1" x14ac:dyDescent="0.2">
      <c r="A262" s="501"/>
      <c r="B262" s="499"/>
      <c r="C262" s="161"/>
      <c r="D262" s="489"/>
      <c r="E262" s="552"/>
      <c r="F262" s="500"/>
    </row>
    <row r="263" spans="1:6" s="182" customFormat="1" ht="76.5" x14ac:dyDescent="0.2">
      <c r="A263" s="108" t="s">
        <v>1723</v>
      </c>
      <c r="B263" s="499" t="s">
        <v>1724</v>
      </c>
      <c r="C263" s="161" t="s">
        <v>18</v>
      </c>
      <c r="D263" s="489">
        <v>1</v>
      </c>
      <c r="E263" s="552">
        <v>0</v>
      </c>
      <c r="F263" s="500">
        <f>D263*E263</f>
        <v>0</v>
      </c>
    </row>
    <row r="264" spans="1:6" s="182" customFormat="1" x14ac:dyDescent="0.2">
      <c r="A264" s="108"/>
      <c r="B264" s="499"/>
      <c r="C264" s="161"/>
      <c r="D264" s="489"/>
      <c r="E264" s="552"/>
      <c r="F264" s="500"/>
    </row>
    <row r="265" spans="1:6" s="182" customFormat="1" ht="76.5" x14ac:dyDescent="0.2">
      <c r="A265" s="108" t="s">
        <v>1725</v>
      </c>
      <c r="B265" s="499" t="s">
        <v>1726</v>
      </c>
      <c r="C265" s="161" t="s">
        <v>18</v>
      </c>
      <c r="D265" s="489">
        <v>8</v>
      </c>
      <c r="E265" s="552">
        <v>0</v>
      </c>
      <c r="F265" s="500">
        <f>D265*E265</f>
        <v>0</v>
      </c>
    </row>
    <row r="266" spans="1:6" s="182" customFormat="1" x14ac:dyDescent="0.2">
      <c r="A266" s="108"/>
      <c r="B266" s="499"/>
      <c r="C266" s="161"/>
      <c r="D266" s="489"/>
      <c r="E266" s="552"/>
      <c r="F266" s="500"/>
    </row>
    <row r="267" spans="1:6" s="182" customFormat="1" ht="81" customHeight="1" x14ac:dyDescent="0.2">
      <c r="A267" s="108" t="s">
        <v>1727</v>
      </c>
      <c r="B267" s="499" t="s">
        <v>1728</v>
      </c>
      <c r="C267" s="161" t="s">
        <v>18</v>
      </c>
      <c r="D267" s="489">
        <v>1</v>
      </c>
      <c r="E267" s="552">
        <v>0</v>
      </c>
      <c r="F267" s="500">
        <f>D267*E267</f>
        <v>0</v>
      </c>
    </row>
    <row r="268" spans="1:6" s="182" customFormat="1" x14ac:dyDescent="0.2">
      <c r="A268" s="501"/>
      <c r="B268" s="499"/>
      <c r="C268" s="13"/>
      <c r="D268" s="489"/>
      <c r="E268" s="552"/>
      <c r="F268" s="500"/>
    </row>
    <row r="269" spans="1:6" s="182" customFormat="1" ht="51" x14ac:dyDescent="0.2">
      <c r="A269" s="108" t="s">
        <v>1729</v>
      </c>
      <c r="B269" s="499" t="s">
        <v>1730</v>
      </c>
      <c r="C269" s="161" t="s">
        <v>18</v>
      </c>
      <c r="D269" s="489">
        <v>1</v>
      </c>
      <c r="E269" s="552">
        <v>0</v>
      </c>
      <c r="F269" s="500">
        <f>D269*E269</f>
        <v>0</v>
      </c>
    </row>
    <row r="270" spans="1:6" s="182" customFormat="1" x14ac:dyDescent="0.2">
      <c r="A270" s="501"/>
      <c r="B270" s="499"/>
      <c r="C270" s="13"/>
      <c r="D270" s="489"/>
      <c r="E270" s="552"/>
      <c r="F270" s="500"/>
    </row>
    <row r="271" spans="1:6" s="182" customFormat="1" ht="51" x14ac:dyDescent="0.2">
      <c r="A271" s="108" t="s">
        <v>1731</v>
      </c>
      <c r="B271" s="499" t="s">
        <v>1732</v>
      </c>
      <c r="C271" s="161" t="s">
        <v>18</v>
      </c>
      <c r="D271" s="489">
        <v>1</v>
      </c>
      <c r="E271" s="552">
        <v>0</v>
      </c>
      <c r="F271" s="500">
        <f>D271*E271</f>
        <v>0</v>
      </c>
    </row>
    <row r="272" spans="1:6" s="182" customFormat="1" x14ac:dyDescent="0.2">
      <c r="A272" s="108"/>
      <c r="B272" s="499"/>
      <c r="C272" s="161"/>
      <c r="D272" s="489"/>
      <c r="E272" s="552"/>
      <c r="F272" s="500"/>
    </row>
    <row r="273" spans="1:6" s="182" customFormat="1" ht="76.5" x14ac:dyDescent="0.2">
      <c r="A273" s="108" t="s">
        <v>1733</v>
      </c>
      <c r="B273" s="499" t="s">
        <v>1734</v>
      </c>
      <c r="C273" s="161" t="s">
        <v>18</v>
      </c>
      <c r="D273" s="489">
        <v>1</v>
      </c>
      <c r="E273" s="552">
        <v>0</v>
      </c>
      <c r="F273" s="500">
        <f>D273*E273</f>
        <v>0</v>
      </c>
    </row>
    <row r="274" spans="1:6" s="439" customFormat="1" ht="15" customHeight="1" x14ac:dyDescent="0.2">
      <c r="A274" s="174"/>
      <c r="B274" s="502"/>
      <c r="C274" s="13"/>
      <c r="D274" s="489"/>
      <c r="E274" s="192"/>
      <c r="F274" s="487"/>
    </row>
    <row r="275" spans="1:6" s="182" customFormat="1" ht="51" x14ac:dyDescent="0.2">
      <c r="A275" s="108" t="s">
        <v>1735</v>
      </c>
      <c r="B275" s="499" t="s">
        <v>1736</v>
      </c>
      <c r="C275" s="161" t="s">
        <v>911</v>
      </c>
      <c r="D275" s="489">
        <v>50</v>
      </c>
      <c r="E275" s="552">
        <v>0</v>
      </c>
      <c r="F275" s="500">
        <f>D275*E275</f>
        <v>0</v>
      </c>
    </row>
    <row r="276" spans="1:6" s="444" customFormat="1" x14ac:dyDescent="0.2">
      <c r="A276" s="108"/>
      <c r="B276" s="499"/>
      <c r="C276" s="161"/>
      <c r="D276" s="489"/>
      <c r="E276" s="552"/>
      <c r="F276" s="500"/>
    </row>
    <row r="277" spans="1:6" s="441" customFormat="1" ht="51" x14ac:dyDescent="0.2">
      <c r="A277" s="108" t="s">
        <v>1737</v>
      </c>
      <c r="B277" s="225" t="s">
        <v>1738</v>
      </c>
      <c r="C277" s="78" t="s">
        <v>18</v>
      </c>
      <c r="D277" s="211">
        <v>2</v>
      </c>
      <c r="E277" s="192">
        <v>0</v>
      </c>
      <c r="F277" s="487">
        <f>ROUND(D277*E277,2)</f>
        <v>0</v>
      </c>
    </row>
    <row r="278" spans="1:6" s="441" customFormat="1" ht="14.25" x14ac:dyDescent="0.2">
      <c r="A278" s="108"/>
      <c r="B278" s="225"/>
      <c r="C278" s="78"/>
      <c r="D278" s="211"/>
      <c r="E278" s="192"/>
      <c r="F278" s="487"/>
    </row>
    <row r="279" spans="1:6" s="437" customFormat="1" ht="51" x14ac:dyDescent="0.2">
      <c r="A279" s="108" t="s">
        <v>1739</v>
      </c>
      <c r="B279" s="83" t="s">
        <v>1740</v>
      </c>
      <c r="C279" s="161" t="s">
        <v>18</v>
      </c>
      <c r="D279" s="489">
        <v>1</v>
      </c>
      <c r="E279" s="552">
        <v>0</v>
      </c>
      <c r="F279" s="500">
        <f>D279*E279</f>
        <v>0</v>
      </c>
    </row>
    <row r="280" spans="1:6" s="437" customFormat="1" x14ac:dyDescent="0.2">
      <c r="A280" s="168"/>
      <c r="B280" s="77"/>
      <c r="C280" s="78"/>
      <c r="D280" s="211"/>
      <c r="E280" s="192"/>
      <c r="F280" s="487"/>
    </row>
    <row r="281" spans="1:6" s="437" customFormat="1" ht="51" x14ac:dyDescent="0.2">
      <c r="A281" s="108" t="s">
        <v>1741</v>
      </c>
      <c r="B281" s="83" t="s">
        <v>1742</v>
      </c>
      <c r="C281" s="161" t="s">
        <v>18</v>
      </c>
      <c r="D281" s="489">
        <v>1</v>
      </c>
      <c r="E281" s="552">
        <v>0</v>
      </c>
      <c r="F281" s="500">
        <f>D281*E281</f>
        <v>0</v>
      </c>
    </row>
    <row r="282" spans="1:6" s="437" customFormat="1" x14ac:dyDescent="0.2">
      <c r="A282" s="108"/>
      <c r="B282" s="83"/>
      <c r="C282" s="161"/>
      <c r="D282" s="489"/>
      <c r="E282" s="552"/>
      <c r="F282" s="500"/>
    </row>
    <row r="283" spans="1:6" s="439" customFormat="1" x14ac:dyDescent="0.2">
      <c r="A283" s="219"/>
      <c r="B283" s="220" t="s">
        <v>1743</v>
      </c>
      <c r="C283" s="503"/>
      <c r="D283" s="504"/>
      <c r="E283" s="195"/>
      <c r="F283" s="490"/>
    </row>
    <row r="284" spans="1:6" s="437" customFormat="1" x14ac:dyDescent="0.2">
      <c r="A284" s="108"/>
      <c r="B284" s="83"/>
      <c r="C284" s="161"/>
      <c r="D284" s="489"/>
      <c r="E284" s="552"/>
      <c r="F284" s="500"/>
    </row>
    <row r="285" spans="1:6" s="437" customFormat="1" ht="184.5" customHeight="1" x14ac:dyDescent="0.2">
      <c r="A285" s="108" t="s">
        <v>1744</v>
      </c>
      <c r="B285" s="83" t="s">
        <v>1745</v>
      </c>
      <c r="C285" s="161" t="s">
        <v>18</v>
      </c>
      <c r="D285" s="489">
        <v>1</v>
      </c>
      <c r="E285" s="552">
        <v>0</v>
      </c>
      <c r="F285" s="500">
        <f>D285*E285</f>
        <v>0</v>
      </c>
    </row>
    <row r="286" spans="1:6" s="437" customFormat="1" x14ac:dyDescent="0.2">
      <c r="A286" s="108"/>
      <c r="B286" s="83"/>
      <c r="C286" s="161"/>
      <c r="D286" s="489"/>
      <c r="E286" s="552"/>
      <c r="F286" s="500"/>
    </row>
    <row r="287" spans="1:6" s="437" customFormat="1" ht="263.25" customHeight="1" x14ac:dyDescent="0.2">
      <c r="A287" s="108" t="s">
        <v>1746</v>
      </c>
      <c r="B287" s="83" t="s">
        <v>1747</v>
      </c>
      <c r="C287" s="161" t="s">
        <v>18</v>
      </c>
      <c r="D287" s="489">
        <v>1</v>
      </c>
      <c r="E287" s="552">
        <v>0</v>
      </c>
      <c r="F287" s="500">
        <f>D287*E287</f>
        <v>0</v>
      </c>
    </row>
    <row r="288" spans="1:6" s="437" customFormat="1" x14ac:dyDescent="0.2">
      <c r="A288" s="108"/>
      <c r="B288" s="83"/>
      <c r="C288" s="161"/>
      <c r="D288" s="489"/>
      <c r="E288" s="552"/>
      <c r="F288" s="500"/>
    </row>
    <row r="289" spans="1:6" s="437" customFormat="1" ht="102" x14ac:dyDescent="0.2">
      <c r="A289" s="108" t="s">
        <v>1748</v>
      </c>
      <c r="B289" s="83" t="s">
        <v>1749</v>
      </c>
      <c r="C289" s="161" t="s">
        <v>18</v>
      </c>
      <c r="D289" s="489">
        <v>1</v>
      </c>
      <c r="E289" s="552">
        <v>0</v>
      </c>
      <c r="F289" s="500">
        <f>D289*E289</f>
        <v>0</v>
      </c>
    </row>
    <row r="290" spans="1:6" s="437" customFormat="1" x14ac:dyDescent="0.2">
      <c r="A290" s="108"/>
      <c r="B290" s="83"/>
      <c r="C290" s="161"/>
      <c r="D290" s="489"/>
      <c r="E290" s="552"/>
      <c r="F290" s="500"/>
    </row>
    <row r="291" spans="1:6" s="437" customFormat="1" ht="51" x14ac:dyDescent="0.2">
      <c r="A291" s="108" t="s">
        <v>1750</v>
      </c>
      <c r="B291" s="83" t="s">
        <v>1751</v>
      </c>
      <c r="C291" s="161" t="s">
        <v>18</v>
      </c>
      <c r="D291" s="489">
        <v>1</v>
      </c>
      <c r="E291" s="552">
        <v>0</v>
      </c>
      <c r="F291" s="500">
        <f>D291*E291</f>
        <v>0</v>
      </c>
    </row>
    <row r="292" spans="1:6" s="437" customFormat="1" x14ac:dyDescent="0.2">
      <c r="A292" s="108"/>
      <c r="B292" s="83"/>
      <c r="C292" s="161"/>
      <c r="D292" s="489"/>
      <c r="E292" s="552"/>
      <c r="F292" s="500"/>
    </row>
    <row r="293" spans="1:6" s="437" customFormat="1" ht="25.5" x14ac:dyDescent="0.2">
      <c r="A293" s="108" t="s">
        <v>1752</v>
      </c>
      <c r="B293" s="83" t="s">
        <v>1753</v>
      </c>
      <c r="C293" s="161" t="s">
        <v>18</v>
      </c>
      <c r="D293" s="489">
        <v>1</v>
      </c>
      <c r="E293" s="552">
        <v>0</v>
      </c>
      <c r="F293" s="500">
        <f>D293*E293</f>
        <v>0</v>
      </c>
    </row>
    <row r="294" spans="1:6" s="437" customFormat="1" x14ac:dyDescent="0.2">
      <c r="A294" s="108"/>
      <c r="B294" s="83"/>
      <c r="C294" s="161"/>
      <c r="D294" s="489"/>
      <c r="E294" s="552"/>
      <c r="F294" s="500"/>
    </row>
    <row r="295" spans="1:6" s="437" customFormat="1" x14ac:dyDescent="0.2">
      <c r="A295" s="108" t="s">
        <v>1754</v>
      </c>
      <c r="B295" s="83" t="s">
        <v>1755</v>
      </c>
      <c r="C295" s="161" t="s">
        <v>18</v>
      </c>
      <c r="D295" s="489">
        <v>1</v>
      </c>
      <c r="E295" s="552">
        <v>0</v>
      </c>
      <c r="F295" s="500">
        <f>D295*E295</f>
        <v>0</v>
      </c>
    </row>
    <row r="296" spans="1:6" s="437" customFormat="1" x14ac:dyDescent="0.2">
      <c r="A296" s="108"/>
      <c r="B296" s="83"/>
      <c r="C296" s="161"/>
      <c r="D296" s="489"/>
      <c r="E296" s="552"/>
      <c r="F296" s="500"/>
    </row>
    <row r="297" spans="1:6" s="439" customFormat="1" x14ac:dyDescent="0.2">
      <c r="A297" s="219"/>
      <c r="B297" s="220" t="s">
        <v>1756</v>
      </c>
      <c r="C297" s="503"/>
      <c r="D297" s="504"/>
      <c r="E297" s="195"/>
      <c r="F297" s="490"/>
    </row>
    <row r="298" spans="1:6" s="437" customFormat="1" x14ac:dyDescent="0.2">
      <c r="A298" s="168"/>
      <c r="B298" s="77"/>
      <c r="C298" s="161"/>
      <c r="D298" s="489"/>
      <c r="E298" s="192"/>
      <c r="F298" s="487"/>
    </row>
    <row r="299" spans="1:6" s="182" customFormat="1" ht="95.25" customHeight="1" x14ac:dyDescent="0.2">
      <c r="A299" s="108" t="s">
        <v>1757</v>
      </c>
      <c r="B299" s="499" t="s">
        <v>1758</v>
      </c>
      <c r="C299" s="161" t="s">
        <v>18</v>
      </c>
      <c r="D299" s="489">
        <v>1</v>
      </c>
      <c r="E299" s="552">
        <v>0</v>
      </c>
      <c r="F299" s="500">
        <f>D299*E299</f>
        <v>0</v>
      </c>
    </row>
    <row r="300" spans="1:6" s="182" customFormat="1" x14ac:dyDescent="0.2">
      <c r="A300" s="108"/>
      <c r="B300" s="499"/>
      <c r="C300" s="161"/>
      <c r="D300" s="489"/>
      <c r="E300" s="552"/>
      <c r="F300" s="500"/>
    </row>
    <row r="301" spans="1:6" s="437" customFormat="1" ht="25.5" x14ac:dyDescent="0.2">
      <c r="A301" s="108" t="s">
        <v>1759</v>
      </c>
      <c r="B301" s="83" t="s">
        <v>87</v>
      </c>
      <c r="C301" s="78"/>
      <c r="D301" s="211"/>
      <c r="E301" s="192"/>
      <c r="F301" s="487"/>
    </row>
    <row r="302" spans="1:6" s="437" customFormat="1" x14ac:dyDescent="0.2">
      <c r="A302" s="76"/>
      <c r="B302" s="77" t="s">
        <v>89</v>
      </c>
      <c r="C302" s="78" t="s">
        <v>77</v>
      </c>
      <c r="D302" s="211">
        <v>80</v>
      </c>
      <c r="E302" s="192">
        <v>0</v>
      </c>
      <c r="F302" s="487">
        <f>D302*E302</f>
        <v>0</v>
      </c>
    </row>
    <row r="303" spans="1:6" s="437" customFormat="1" x14ac:dyDescent="0.2">
      <c r="A303" s="108"/>
      <c r="B303" s="77" t="s">
        <v>90</v>
      </c>
      <c r="C303" s="78" t="s">
        <v>77</v>
      </c>
      <c r="D303" s="211">
        <v>80</v>
      </c>
      <c r="E303" s="192">
        <v>0</v>
      </c>
      <c r="F303" s="487">
        <f>D303*E303</f>
        <v>0</v>
      </c>
    </row>
    <row r="304" spans="1:6" s="437" customFormat="1" x14ac:dyDescent="0.2">
      <c r="A304" s="168"/>
      <c r="B304" s="77"/>
      <c r="C304" s="78"/>
      <c r="D304" s="211"/>
      <c r="E304" s="192"/>
      <c r="F304" s="487"/>
    </row>
    <row r="305" spans="1:6" s="182" customFormat="1" ht="38.25" x14ac:dyDescent="0.2">
      <c r="A305" s="108" t="s">
        <v>1760</v>
      </c>
      <c r="B305" s="131" t="s">
        <v>107</v>
      </c>
      <c r="C305" s="132" t="s">
        <v>77</v>
      </c>
      <c r="D305" s="211">
        <v>80</v>
      </c>
      <c r="E305" s="192">
        <v>0</v>
      </c>
      <c r="F305" s="132">
        <f>D305*E305</f>
        <v>0</v>
      </c>
    </row>
    <row r="306" spans="1:6" s="182" customFormat="1" x14ac:dyDescent="0.2">
      <c r="A306" s="76"/>
      <c r="B306" s="77"/>
      <c r="C306" s="78"/>
      <c r="D306" s="211"/>
      <c r="E306" s="192"/>
      <c r="F306" s="487"/>
    </row>
    <row r="307" spans="1:6" s="437" customFormat="1" x14ac:dyDescent="0.2">
      <c r="A307" s="579"/>
      <c r="B307" s="118"/>
      <c r="C307" s="154"/>
      <c r="D307" s="559"/>
      <c r="E307" s="580"/>
      <c r="F307" s="581"/>
    </row>
    <row r="308" spans="1:6" s="182" customFormat="1" ht="13.5" thickBot="1" x14ac:dyDescent="0.25">
      <c r="A308" s="501"/>
      <c r="B308" s="499"/>
      <c r="C308" s="161"/>
      <c r="D308" s="489"/>
      <c r="E308" s="552"/>
      <c r="F308" s="500"/>
    </row>
    <row r="309" spans="1:6" s="437" customFormat="1" ht="30" customHeight="1" thickTop="1" thickBot="1" x14ac:dyDescent="0.25">
      <c r="A309" s="505" t="s">
        <v>1761</v>
      </c>
      <c r="B309" s="506" t="str">
        <f>B34</f>
        <v>Predvideni vodohran Pišece 60 m3, ter vrtina Piš 1/94: predelava strojnih instalacij za zajem vode iz vrtine Piš-1/94</v>
      </c>
      <c r="C309" s="507"/>
      <c r="D309" s="508"/>
      <c r="E309" s="599"/>
      <c r="F309" s="509">
        <f>SUM(F36:F308)</f>
        <v>0</v>
      </c>
    </row>
    <row r="310" spans="1:6" s="182" customFormat="1" ht="13.5" thickTop="1" x14ac:dyDescent="0.2">
      <c r="A310" s="501"/>
      <c r="B310" s="499"/>
      <c r="C310" s="13"/>
      <c r="D310" s="489"/>
      <c r="E310" s="552"/>
      <c r="F310" s="500"/>
    </row>
    <row r="311" spans="1:6" s="515" customFormat="1" ht="15.95" customHeight="1" x14ac:dyDescent="0.25">
      <c r="A311" s="510" t="s">
        <v>1448</v>
      </c>
      <c r="B311" s="511" t="str">
        <f>B12</f>
        <v>Predvideni vodohran Brezje pri Bojsnem 200 m3</v>
      </c>
      <c r="C311" s="512"/>
      <c r="D311" s="513"/>
      <c r="E311" s="600"/>
      <c r="F311" s="514"/>
    </row>
    <row r="312" spans="1:6" s="441" customFormat="1" ht="14.25" x14ac:dyDescent="0.2">
      <c r="A312" s="108"/>
      <c r="B312" s="225"/>
      <c r="C312" s="78"/>
      <c r="D312" s="211"/>
      <c r="E312" s="192"/>
      <c r="F312" s="487"/>
    </row>
    <row r="313" spans="1:6" ht="51" x14ac:dyDescent="0.2">
      <c r="A313" s="82" t="s">
        <v>1762</v>
      </c>
      <c r="B313" s="83" t="s">
        <v>1583</v>
      </c>
      <c r="C313" s="78" t="s">
        <v>18</v>
      </c>
      <c r="D313" s="211">
        <v>1</v>
      </c>
      <c r="E313" s="192">
        <v>0</v>
      </c>
      <c r="F313" s="487">
        <f>ROUND(D313*E313,2)</f>
        <v>0</v>
      </c>
    </row>
    <row r="314" spans="1:6" x14ac:dyDescent="0.2">
      <c r="A314" s="488"/>
      <c r="B314" s="83"/>
      <c r="C314" s="13"/>
      <c r="D314" s="489"/>
      <c r="E314" s="192"/>
      <c r="F314" s="487"/>
    </row>
    <row r="315" spans="1:6" x14ac:dyDescent="0.2">
      <c r="A315" s="219"/>
      <c r="B315" s="228" t="s">
        <v>1584</v>
      </c>
      <c r="C315" s="221"/>
      <c r="D315" s="222"/>
      <c r="E315" s="195"/>
      <c r="F315" s="490"/>
    </row>
    <row r="316" spans="1:6" ht="168.75" x14ac:dyDescent="0.2">
      <c r="A316" s="108"/>
      <c r="B316" s="491" t="s">
        <v>1585</v>
      </c>
      <c r="C316" s="161"/>
      <c r="D316" s="489"/>
      <c r="E316" s="192"/>
      <c r="F316" s="487"/>
    </row>
    <row r="317" spans="1:6" ht="25.5" x14ac:dyDescent="0.2">
      <c r="A317" s="108" t="s">
        <v>1763</v>
      </c>
      <c r="B317" s="138" t="s">
        <v>1764</v>
      </c>
      <c r="C317" s="13"/>
      <c r="D317" s="489"/>
      <c r="E317" s="192"/>
      <c r="F317" s="487"/>
    </row>
    <row r="318" spans="1:6" x14ac:dyDescent="0.2">
      <c r="A318" s="108"/>
      <c r="B318" s="138" t="s">
        <v>1765</v>
      </c>
      <c r="C318" s="13" t="s">
        <v>66</v>
      </c>
      <c r="D318" s="489">
        <v>2</v>
      </c>
      <c r="E318" s="192">
        <v>0</v>
      </c>
      <c r="F318" s="487">
        <f>ROUND(D318*E318,2)</f>
        <v>0</v>
      </c>
    </row>
    <row r="319" spans="1:6" x14ac:dyDescent="0.2">
      <c r="A319" s="108"/>
      <c r="B319" s="138" t="s">
        <v>1766</v>
      </c>
      <c r="C319" s="13" t="s">
        <v>66</v>
      </c>
      <c r="D319" s="489">
        <v>2</v>
      </c>
      <c r="E319" s="192">
        <v>0</v>
      </c>
      <c r="F319" s="487">
        <f>ROUND(D319*E319,2)</f>
        <v>0</v>
      </c>
    </row>
    <row r="320" spans="1:6" x14ac:dyDescent="0.2">
      <c r="A320" s="108"/>
      <c r="B320" s="138" t="s">
        <v>1767</v>
      </c>
      <c r="C320" s="13" t="s">
        <v>66</v>
      </c>
      <c r="D320" s="489">
        <v>5</v>
      </c>
      <c r="E320" s="192">
        <v>0</v>
      </c>
      <c r="F320" s="487">
        <f>ROUND(D320*E320,2)</f>
        <v>0</v>
      </c>
    </row>
    <row r="321" spans="1:6" s="439" customFormat="1" x14ac:dyDescent="0.2">
      <c r="A321" s="493"/>
      <c r="B321" s="494"/>
      <c r="D321" s="496"/>
      <c r="E321" s="551"/>
      <c r="F321" s="496"/>
    </row>
    <row r="322" spans="1:6" s="439" customFormat="1" ht="96.75" customHeight="1" x14ac:dyDescent="0.2">
      <c r="A322" s="108"/>
      <c r="B322" s="492" t="s">
        <v>1592</v>
      </c>
      <c r="C322" s="13"/>
      <c r="D322" s="489"/>
      <c r="E322" s="192"/>
      <c r="F322" s="487"/>
    </row>
    <row r="323" spans="1:6" s="439" customFormat="1" ht="25.5" x14ac:dyDescent="0.2">
      <c r="A323" s="108" t="s">
        <v>1768</v>
      </c>
      <c r="B323" s="138" t="s">
        <v>1594</v>
      </c>
      <c r="C323" s="13"/>
      <c r="D323" s="489"/>
      <c r="E323" s="192"/>
      <c r="F323" s="487"/>
    </row>
    <row r="324" spans="1:6" s="439" customFormat="1" x14ac:dyDescent="0.2">
      <c r="A324" s="108"/>
      <c r="B324" s="138" t="s">
        <v>1590</v>
      </c>
      <c r="C324" s="13" t="s">
        <v>66</v>
      </c>
      <c r="D324" s="489">
        <v>2</v>
      </c>
      <c r="E324" s="192">
        <v>0</v>
      </c>
      <c r="F324" s="487">
        <f>ROUND(D324*E324,2)</f>
        <v>0</v>
      </c>
    </row>
    <row r="325" spans="1:6" s="439" customFormat="1" x14ac:dyDescent="0.2">
      <c r="A325" s="516"/>
      <c r="B325" s="516"/>
      <c r="C325" s="517"/>
      <c r="D325" s="495"/>
      <c r="E325" s="551"/>
      <c r="F325" s="496"/>
    </row>
    <row r="326" spans="1:6" x14ac:dyDescent="0.2">
      <c r="A326" s="219"/>
      <c r="B326" s="228" t="s">
        <v>1595</v>
      </c>
      <c r="C326" s="221"/>
      <c r="D326" s="222"/>
      <c r="E326" s="195"/>
      <c r="F326" s="490"/>
    </row>
    <row r="327" spans="1:6" ht="45" x14ac:dyDescent="0.2">
      <c r="A327" s="108"/>
      <c r="B327" s="492" t="s">
        <v>1596</v>
      </c>
      <c r="C327" s="13"/>
      <c r="D327" s="489"/>
      <c r="E327" s="192"/>
      <c r="F327" s="487"/>
    </row>
    <row r="328" spans="1:6" x14ac:dyDescent="0.2">
      <c r="A328" s="108" t="s">
        <v>1769</v>
      </c>
      <c r="B328" s="138" t="s">
        <v>1770</v>
      </c>
      <c r="C328" s="13"/>
      <c r="D328" s="489"/>
      <c r="E328" s="192"/>
      <c r="F328" s="487"/>
    </row>
    <row r="329" spans="1:6" x14ac:dyDescent="0.2">
      <c r="A329" s="108"/>
      <c r="B329" s="138" t="s">
        <v>1771</v>
      </c>
      <c r="C329" s="13" t="s">
        <v>66</v>
      </c>
      <c r="D329" s="489">
        <v>1</v>
      </c>
      <c r="E329" s="192">
        <v>0</v>
      </c>
      <c r="F329" s="487">
        <f>ROUND(D329*E329,2)</f>
        <v>0</v>
      </c>
    </row>
    <row r="330" spans="1:6" x14ac:dyDescent="0.2">
      <c r="A330" s="108"/>
      <c r="B330" s="138" t="s">
        <v>1767</v>
      </c>
      <c r="C330" s="13" t="s">
        <v>66</v>
      </c>
      <c r="D330" s="489">
        <v>3</v>
      </c>
      <c r="E330" s="192">
        <v>0</v>
      </c>
      <c r="F330" s="487">
        <f>ROUND(D330*E330,2)</f>
        <v>0</v>
      </c>
    </row>
    <row r="331" spans="1:6" s="439" customFormat="1" x14ac:dyDescent="0.2">
      <c r="A331" s="108"/>
      <c r="B331" s="138"/>
      <c r="C331" s="13"/>
      <c r="D331" s="487"/>
      <c r="E331" s="192"/>
      <c r="F331" s="487"/>
    </row>
    <row r="332" spans="1:6" s="439" customFormat="1" x14ac:dyDescent="0.2">
      <c r="A332" s="219"/>
      <c r="B332" s="228" t="s">
        <v>1599</v>
      </c>
      <c r="C332" s="221"/>
      <c r="D332" s="222"/>
      <c r="E332" s="195"/>
      <c r="F332" s="490"/>
    </row>
    <row r="333" spans="1:6" s="439" customFormat="1" ht="106.5" customHeight="1" x14ac:dyDescent="0.2">
      <c r="A333" s="108" t="s">
        <v>1772</v>
      </c>
      <c r="B333" s="138" t="s">
        <v>1773</v>
      </c>
      <c r="C333" s="13"/>
      <c r="D333" s="489"/>
      <c r="E333" s="192"/>
      <c r="F333" s="487"/>
    </row>
    <row r="334" spans="1:6" s="439" customFormat="1" ht="15" customHeight="1" x14ac:dyDescent="0.2">
      <c r="A334" s="108"/>
      <c r="B334" s="138" t="s">
        <v>1765</v>
      </c>
      <c r="C334" s="13" t="s">
        <v>66</v>
      </c>
      <c r="D334" s="489">
        <v>1</v>
      </c>
      <c r="E334" s="192">
        <v>0</v>
      </c>
      <c r="F334" s="487">
        <v>0</v>
      </c>
    </row>
    <row r="335" spans="1:6" s="439" customFormat="1" ht="15" customHeight="1" x14ac:dyDescent="0.2">
      <c r="A335" s="108"/>
      <c r="B335" s="138" t="s">
        <v>1767</v>
      </c>
      <c r="C335" s="13" t="s">
        <v>66</v>
      </c>
      <c r="D335" s="489">
        <v>2</v>
      </c>
      <c r="E335" s="192">
        <v>0</v>
      </c>
      <c r="F335" s="487">
        <v>0</v>
      </c>
    </row>
    <row r="336" spans="1:6" s="439" customFormat="1" x14ac:dyDescent="0.2">
      <c r="A336" s="108"/>
      <c r="B336" s="138"/>
      <c r="C336" s="13"/>
      <c r="D336" s="489"/>
      <c r="E336" s="192"/>
      <c r="F336" s="487"/>
    </row>
    <row r="337" spans="1:6" s="439" customFormat="1" x14ac:dyDescent="0.2">
      <c r="A337" s="219"/>
      <c r="B337" s="228" t="s">
        <v>1774</v>
      </c>
      <c r="C337" s="221"/>
      <c r="D337" s="222"/>
      <c r="E337" s="195"/>
      <c r="F337" s="490"/>
    </row>
    <row r="338" spans="1:6" s="439" customFormat="1" ht="63.75" x14ac:dyDescent="0.2">
      <c r="A338" s="108" t="s">
        <v>1775</v>
      </c>
      <c r="B338" s="138" t="s">
        <v>1776</v>
      </c>
      <c r="C338" s="13"/>
      <c r="D338" s="489"/>
      <c r="E338" s="192"/>
      <c r="F338" s="487"/>
    </row>
    <row r="339" spans="1:6" s="439" customFormat="1" x14ac:dyDescent="0.2">
      <c r="A339" s="108"/>
      <c r="B339" s="138" t="s">
        <v>1777</v>
      </c>
      <c r="C339" s="13" t="s">
        <v>66</v>
      </c>
      <c r="D339" s="489">
        <v>2</v>
      </c>
      <c r="E339" s="192">
        <v>0</v>
      </c>
      <c r="F339" s="487">
        <v>0</v>
      </c>
    </row>
    <row r="340" spans="1:6" s="439" customFormat="1" ht="15" customHeight="1" x14ac:dyDescent="0.2">
      <c r="A340" s="493"/>
      <c r="B340" s="494"/>
      <c r="D340" s="495"/>
      <c r="E340" s="551"/>
      <c r="F340" s="496"/>
    </row>
    <row r="341" spans="1:6" s="437" customFormat="1" x14ac:dyDescent="0.2">
      <c r="A341" s="219"/>
      <c r="B341" s="228" t="s">
        <v>1778</v>
      </c>
      <c r="C341" s="221"/>
      <c r="D341" s="222"/>
      <c r="E341" s="195"/>
      <c r="F341" s="490"/>
    </row>
    <row r="342" spans="1:6" s="437" customFormat="1" ht="73.5" customHeight="1" x14ac:dyDescent="0.2">
      <c r="A342" s="77"/>
      <c r="B342" s="492" t="s">
        <v>1779</v>
      </c>
      <c r="C342" s="13"/>
      <c r="D342" s="489"/>
      <c r="E342" s="192"/>
      <c r="F342" s="487"/>
    </row>
    <row r="343" spans="1:6" s="439" customFormat="1" x14ac:dyDescent="0.2">
      <c r="A343" s="108"/>
      <c r="B343" s="138"/>
      <c r="C343" s="13"/>
      <c r="D343" s="489"/>
      <c r="E343" s="192"/>
      <c r="F343" s="487"/>
    </row>
    <row r="344" spans="1:6" s="437" customFormat="1" ht="15" customHeight="1" x14ac:dyDescent="0.2">
      <c r="A344" s="108" t="s">
        <v>1780</v>
      </c>
      <c r="B344" s="83" t="s">
        <v>1781</v>
      </c>
      <c r="C344" s="13" t="s">
        <v>66</v>
      </c>
      <c r="D344" s="489">
        <v>1</v>
      </c>
      <c r="E344" s="192">
        <v>0</v>
      </c>
      <c r="F344" s="487">
        <v>0</v>
      </c>
    </row>
    <row r="345" spans="1:6" s="437" customFormat="1" x14ac:dyDescent="0.2">
      <c r="A345" s="174"/>
      <c r="B345" s="83"/>
      <c r="C345" s="13"/>
      <c r="D345" s="489"/>
      <c r="E345" s="192"/>
      <c r="F345" s="487"/>
    </row>
    <row r="346" spans="1:6" s="437" customFormat="1" x14ac:dyDescent="0.2">
      <c r="A346" s="219"/>
      <c r="B346" s="228" t="s">
        <v>1782</v>
      </c>
      <c r="C346" s="221"/>
      <c r="D346" s="222"/>
      <c r="E346" s="195"/>
      <c r="F346" s="490"/>
    </row>
    <row r="347" spans="1:6" s="439" customFormat="1" ht="48.75" customHeight="1" x14ac:dyDescent="0.2">
      <c r="A347" s="108"/>
      <c r="B347" s="492" t="s">
        <v>1783</v>
      </c>
      <c r="C347" s="13"/>
      <c r="D347" s="489"/>
      <c r="E347" s="192"/>
      <c r="F347" s="487"/>
    </row>
    <row r="348" spans="1:6" s="439" customFormat="1" x14ac:dyDescent="0.2">
      <c r="A348" s="493"/>
      <c r="B348" s="494"/>
      <c r="D348" s="495"/>
      <c r="E348" s="551"/>
      <c r="F348" s="496"/>
    </row>
    <row r="349" spans="1:6" s="439" customFormat="1" ht="25.5" x14ac:dyDescent="0.2">
      <c r="A349" s="108" t="s">
        <v>1784</v>
      </c>
      <c r="B349" s="138" t="s">
        <v>1785</v>
      </c>
      <c r="C349" s="13" t="s">
        <v>66</v>
      </c>
      <c r="D349" s="489">
        <v>1</v>
      </c>
      <c r="E349" s="192">
        <v>0</v>
      </c>
      <c r="F349" s="487">
        <f>ROUND(D349*E349,2)</f>
        <v>0</v>
      </c>
    </row>
    <row r="350" spans="1:6" s="439" customFormat="1" ht="15" customHeight="1" x14ac:dyDescent="0.2">
      <c r="A350" s="493"/>
      <c r="B350" s="494"/>
      <c r="D350" s="495"/>
      <c r="E350" s="551"/>
      <c r="F350" s="496"/>
    </row>
    <row r="351" spans="1:6" s="437" customFormat="1" x14ac:dyDescent="0.2">
      <c r="A351" s="219"/>
      <c r="B351" s="228" t="s">
        <v>1786</v>
      </c>
      <c r="C351" s="221"/>
      <c r="D351" s="222"/>
      <c r="E351" s="195"/>
      <c r="F351" s="490"/>
    </row>
    <row r="352" spans="1:6" ht="117.75" customHeight="1" x14ac:dyDescent="0.2">
      <c r="A352" s="108"/>
      <c r="B352" s="491" t="s">
        <v>1621</v>
      </c>
      <c r="C352" s="13"/>
      <c r="D352" s="489"/>
      <c r="E352" s="192"/>
      <c r="F352" s="487"/>
    </row>
    <row r="353" spans="1:6" ht="25.5" x14ac:dyDescent="0.2">
      <c r="A353" s="108" t="s">
        <v>1787</v>
      </c>
      <c r="B353" s="138" t="s">
        <v>1623</v>
      </c>
      <c r="C353" s="13"/>
      <c r="D353" s="489"/>
      <c r="E353" s="192"/>
      <c r="F353" s="487"/>
    </row>
    <row r="354" spans="1:6" x14ac:dyDescent="0.2">
      <c r="A354" s="108"/>
      <c r="B354" s="138" t="s">
        <v>1590</v>
      </c>
      <c r="C354" s="13" t="s">
        <v>66</v>
      </c>
      <c r="D354" s="489">
        <v>2</v>
      </c>
      <c r="E354" s="192">
        <v>0</v>
      </c>
      <c r="F354" s="487">
        <f>ROUND(D354*E354,2)</f>
        <v>0</v>
      </c>
    </row>
    <row r="355" spans="1:6" x14ac:dyDescent="0.2">
      <c r="A355" s="108"/>
      <c r="B355" s="138"/>
      <c r="C355" s="13"/>
      <c r="D355" s="489"/>
      <c r="E355" s="192"/>
      <c r="F355" s="487"/>
    </row>
    <row r="356" spans="1:6" x14ac:dyDescent="0.2">
      <c r="A356" s="219"/>
      <c r="B356" s="228" t="s">
        <v>1788</v>
      </c>
      <c r="C356" s="221"/>
      <c r="D356" s="222"/>
      <c r="E356" s="195"/>
      <c r="F356" s="490"/>
    </row>
    <row r="357" spans="1:6" ht="56.25" x14ac:dyDescent="0.2">
      <c r="A357" s="108"/>
      <c r="B357" s="497" t="s">
        <v>1624</v>
      </c>
      <c r="C357" s="13"/>
      <c r="D357" s="489"/>
      <c r="E357" s="192"/>
      <c r="F357" s="487"/>
    </row>
    <row r="358" spans="1:6" ht="15.75" customHeight="1" x14ac:dyDescent="0.2">
      <c r="A358" s="108" t="s">
        <v>1789</v>
      </c>
      <c r="B358" s="138" t="s">
        <v>1790</v>
      </c>
      <c r="C358" s="13" t="s">
        <v>66</v>
      </c>
      <c r="D358" s="489">
        <v>2</v>
      </c>
      <c r="E358" s="192">
        <v>0</v>
      </c>
      <c r="F358" s="487">
        <f>ROUND(D358*E358,2)</f>
        <v>0</v>
      </c>
    </row>
    <row r="359" spans="1:6" x14ac:dyDescent="0.2">
      <c r="A359" s="108"/>
      <c r="B359" s="138"/>
      <c r="C359" s="13"/>
      <c r="D359" s="489"/>
      <c r="E359" s="192"/>
      <c r="F359" s="487"/>
    </row>
    <row r="360" spans="1:6" x14ac:dyDescent="0.2">
      <c r="A360" s="219"/>
      <c r="B360" s="228" t="s">
        <v>1604</v>
      </c>
      <c r="C360" s="221"/>
      <c r="D360" s="222"/>
      <c r="E360" s="195"/>
      <c r="F360" s="490"/>
    </row>
    <row r="361" spans="1:6" ht="90" x14ac:dyDescent="0.2">
      <c r="A361" s="108"/>
      <c r="B361" s="491" t="s">
        <v>1605</v>
      </c>
      <c r="C361" s="13"/>
      <c r="D361" s="489"/>
      <c r="E361" s="192"/>
      <c r="F361" s="487"/>
    </row>
    <row r="362" spans="1:6" x14ac:dyDescent="0.2">
      <c r="A362" s="108"/>
      <c r="B362" s="138"/>
      <c r="C362" s="13"/>
      <c r="D362" s="489"/>
      <c r="E362" s="192"/>
      <c r="F362" s="487"/>
    </row>
    <row r="363" spans="1:6" ht="59.25" customHeight="1" x14ac:dyDescent="0.2">
      <c r="A363" s="108" t="s">
        <v>1791</v>
      </c>
      <c r="B363" s="138" t="s">
        <v>1607</v>
      </c>
      <c r="C363" s="13"/>
      <c r="D363" s="489"/>
      <c r="E363" s="192"/>
      <c r="F363" s="487"/>
    </row>
    <row r="364" spans="1:6" x14ac:dyDescent="0.2">
      <c r="A364" s="108"/>
      <c r="B364" s="138" t="s">
        <v>1609</v>
      </c>
      <c r="C364" s="13" t="s">
        <v>66</v>
      </c>
      <c r="D364" s="489">
        <v>1</v>
      </c>
      <c r="E364" s="192">
        <v>0</v>
      </c>
      <c r="F364" s="487">
        <f t="shared" ref="F364:F370" si="1">ROUND(D364*E364,2)</f>
        <v>0</v>
      </c>
    </row>
    <row r="365" spans="1:6" x14ac:dyDescent="0.2">
      <c r="A365" s="108"/>
      <c r="B365" s="138" t="s">
        <v>1792</v>
      </c>
      <c r="C365" s="13" t="s">
        <v>66</v>
      </c>
      <c r="D365" s="489">
        <v>2</v>
      </c>
      <c r="E365" s="192">
        <v>0</v>
      </c>
      <c r="F365" s="487">
        <f t="shared" si="1"/>
        <v>0</v>
      </c>
    </row>
    <row r="366" spans="1:6" x14ac:dyDescent="0.2">
      <c r="A366" s="108"/>
      <c r="B366" s="138" t="s">
        <v>1793</v>
      </c>
      <c r="C366" s="13" t="s">
        <v>66</v>
      </c>
      <c r="D366" s="489">
        <v>2</v>
      </c>
      <c r="E366" s="192">
        <v>0</v>
      </c>
      <c r="F366" s="487">
        <f t="shared" si="1"/>
        <v>0</v>
      </c>
    </row>
    <row r="367" spans="1:6" x14ac:dyDescent="0.2">
      <c r="A367" s="108"/>
      <c r="B367" s="138" t="s">
        <v>1612</v>
      </c>
      <c r="C367" s="13" t="s">
        <v>66</v>
      </c>
      <c r="D367" s="489">
        <v>2</v>
      </c>
      <c r="E367" s="192">
        <v>0</v>
      </c>
      <c r="F367" s="487">
        <f t="shared" si="1"/>
        <v>0</v>
      </c>
    </row>
    <row r="368" spans="1:6" x14ac:dyDescent="0.2">
      <c r="A368" s="108"/>
      <c r="B368" s="138" t="s">
        <v>1794</v>
      </c>
      <c r="C368" s="13" t="s">
        <v>66</v>
      </c>
      <c r="D368" s="489">
        <v>4</v>
      </c>
      <c r="E368" s="192">
        <v>0</v>
      </c>
      <c r="F368" s="487">
        <f t="shared" si="1"/>
        <v>0</v>
      </c>
    </row>
    <row r="369" spans="1:6" x14ac:dyDescent="0.2">
      <c r="A369" s="108"/>
      <c r="B369" s="138" t="s">
        <v>1795</v>
      </c>
      <c r="C369" s="13" t="s">
        <v>66</v>
      </c>
      <c r="D369" s="489">
        <v>1</v>
      </c>
      <c r="E369" s="192">
        <v>0</v>
      </c>
      <c r="F369" s="487">
        <f t="shared" si="1"/>
        <v>0</v>
      </c>
    </row>
    <row r="370" spans="1:6" x14ac:dyDescent="0.2">
      <c r="A370" s="108"/>
      <c r="B370" s="138" t="s">
        <v>1796</v>
      </c>
      <c r="C370" s="13" t="s">
        <v>66</v>
      </c>
      <c r="D370" s="489">
        <v>1</v>
      </c>
      <c r="E370" s="192">
        <v>0</v>
      </c>
      <c r="F370" s="487">
        <f t="shared" si="1"/>
        <v>0</v>
      </c>
    </row>
    <row r="371" spans="1:6" s="439" customFormat="1" x14ac:dyDescent="0.2">
      <c r="A371" s="108"/>
      <c r="B371" s="138"/>
      <c r="C371" s="13"/>
      <c r="D371" s="489"/>
      <c r="E371" s="192"/>
      <c r="F371" s="487"/>
    </row>
    <row r="372" spans="1:6" s="439" customFormat="1" x14ac:dyDescent="0.2">
      <c r="A372" s="219"/>
      <c r="B372" s="228" t="s">
        <v>1614</v>
      </c>
      <c r="C372" s="221"/>
      <c r="D372" s="222"/>
      <c r="E372" s="195"/>
      <c r="F372" s="490"/>
    </row>
    <row r="373" spans="1:6" s="439" customFormat="1" ht="82.5" customHeight="1" x14ac:dyDescent="0.2">
      <c r="A373" s="108" t="s">
        <v>1797</v>
      </c>
      <c r="B373" s="138" t="s">
        <v>1616</v>
      </c>
      <c r="C373" s="13"/>
      <c r="D373" s="489"/>
      <c r="E373" s="192"/>
      <c r="F373" s="487"/>
    </row>
    <row r="374" spans="1:6" x14ac:dyDescent="0.2">
      <c r="A374" s="108"/>
      <c r="B374" s="138" t="s">
        <v>1798</v>
      </c>
      <c r="C374" s="13" t="s">
        <v>66</v>
      </c>
      <c r="D374" s="489">
        <v>1</v>
      </c>
      <c r="E374" s="192">
        <v>0</v>
      </c>
      <c r="F374" s="487">
        <f>ROUND(D374*E374,2)</f>
        <v>0</v>
      </c>
    </row>
    <row r="375" spans="1:6" s="439" customFormat="1" x14ac:dyDescent="0.2">
      <c r="A375" s="108"/>
      <c r="B375" s="138"/>
      <c r="C375" s="13"/>
      <c r="D375" s="489"/>
      <c r="E375" s="192"/>
      <c r="F375" s="487"/>
    </row>
    <row r="376" spans="1:6" s="439" customFormat="1" x14ac:dyDescent="0.2">
      <c r="A376" s="219"/>
      <c r="B376" s="228" t="s">
        <v>1799</v>
      </c>
      <c r="C376" s="221"/>
      <c r="D376" s="222"/>
      <c r="E376" s="195"/>
      <c r="F376" s="490"/>
    </row>
    <row r="377" spans="1:6" s="439" customFormat="1" x14ac:dyDescent="0.2">
      <c r="A377" s="108" t="s">
        <v>1800</v>
      </c>
      <c r="B377" s="83" t="s">
        <v>1629</v>
      </c>
      <c r="C377" s="13" t="s">
        <v>66</v>
      </c>
      <c r="D377" s="489">
        <v>2</v>
      </c>
      <c r="E377" s="192">
        <v>0</v>
      </c>
      <c r="F377" s="487">
        <f>D377*E377</f>
        <v>0</v>
      </c>
    </row>
    <row r="378" spans="1:6" s="439" customFormat="1" x14ac:dyDescent="0.2">
      <c r="A378" s="77"/>
      <c r="B378" s="83"/>
      <c r="C378" s="13"/>
      <c r="D378" s="489"/>
      <c r="E378" s="1"/>
      <c r="F378" s="487"/>
    </row>
    <row r="379" spans="1:6" s="439" customFormat="1" x14ac:dyDescent="0.2">
      <c r="A379" s="108" t="s">
        <v>1801</v>
      </c>
      <c r="B379" s="83" t="s">
        <v>1631</v>
      </c>
      <c r="C379" s="13" t="s">
        <v>66</v>
      </c>
      <c r="D379" s="489">
        <v>2</v>
      </c>
      <c r="E379" s="192">
        <v>0</v>
      </c>
      <c r="F379" s="487">
        <f>D379*E379</f>
        <v>0</v>
      </c>
    </row>
    <row r="380" spans="1:6" s="439" customFormat="1" x14ac:dyDescent="0.2">
      <c r="A380" s="108"/>
      <c r="B380" s="83"/>
      <c r="C380" s="13"/>
      <c r="D380" s="489"/>
      <c r="E380" s="192"/>
      <c r="F380" s="487"/>
    </row>
    <row r="381" spans="1:6" s="439" customFormat="1" ht="51" x14ac:dyDescent="0.2">
      <c r="A381" s="108" t="s">
        <v>1802</v>
      </c>
      <c r="B381" s="83" t="s">
        <v>1633</v>
      </c>
      <c r="C381" s="13" t="s">
        <v>66</v>
      </c>
      <c r="D381" s="489">
        <v>2</v>
      </c>
      <c r="E381" s="192">
        <v>0</v>
      </c>
      <c r="F381" s="487">
        <v>0</v>
      </c>
    </row>
    <row r="382" spans="1:6" s="439" customFormat="1" x14ac:dyDescent="0.2">
      <c r="A382" s="77"/>
      <c r="B382" s="83"/>
      <c r="C382" s="13"/>
      <c r="D382" s="489"/>
      <c r="E382" s="1"/>
      <c r="F382" s="487"/>
    </row>
    <row r="383" spans="1:6" s="439" customFormat="1" x14ac:dyDescent="0.2">
      <c r="A383" s="108" t="s">
        <v>1803</v>
      </c>
      <c r="B383" s="83" t="s">
        <v>1804</v>
      </c>
      <c r="C383" s="13" t="s">
        <v>66</v>
      </c>
      <c r="D383" s="489">
        <v>1</v>
      </c>
      <c r="E383" s="192">
        <v>0</v>
      </c>
      <c r="F383" s="487">
        <f>D383*E383</f>
        <v>0</v>
      </c>
    </row>
    <row r="384" spans="1:6" s="439" customFormat="1" x14ac:dyDescent="0.2">
      <c r="A384" s="108"/>
      <c r="B384" s="83"/>
      <c r="C384" s="13"/>
      <c r="D384" s="489"/>
      <c r="E384" s="192"/>
      <c r="F384" s="487"/>
    </row>
    <row r="385" spans="1:6" s="439" customFormat="1" x14ac:dyDescent="0.2">
      <c r="A385" s="108" t="s">
        <v>1805</v>
      </c>
      <c r="B385" s="83" t="s">
        <v>1806</v>
      </c>
      <c r="C385" s="13" t="s">
        <v>66</v>
      </c>
      <c r="D385" s="489">
        <v>1</v>
      </c>
      <c r="E385" s="192">
        <v>0</v>
      </c>
      <c r="F385" s="487">
        <v>0</v>
      </c>
    </row>
    <row r="386" spans="1:6" s="439" customFormat="1" x14ac:dyDescent="0.2">
      <c r="A386" s="77"/>
      <c r="B386" s="83"/>
      <c r="C386" s="13"/>
      <c r="D386" s="489"/>
      <c r="E386" s="1"/>
      <c r="F386" s="487"/>
    </row>
    <row r="387" spans="1:6" s="439" customFormat="1" x14ac:dyDescent="0.2">
      <c r="A387" s="108" t="s">
        <v>1807</v>
      </c>
      <c r="B387" s="83" t="s">
        <v>1808</v>
      </c>
      <c r="C387" s="13" t="s">
        <v>66</v>
      </c>
      <c r="D387" s="489">
        <v>4</v>
      </c>
      <c r="E387" s="192">
        <v>0</v>
      </c>
      <c r="F387" s="487">
        <v>0</v>
      </c>
    </row>
    <row r="388" spans="1:6" s="439" customFormat="1" x14ac:dyDescent="0.2">
      <c r="A388" s="77"/>
      <c r="B388" s="83"/>
      <c r="C388" s="13"/>
      <c r="D388" s="489"/>
      <c r="E388" s="1"/>
      <c r="F388" s="487"/>
    </row>
    <row r="389" spans="1:6" s="439" customFormat="1" ht="51" x14ac:dyDescent="0.2">
      <c r="A389" s="219"/>
      <c r="B389" s="220" t="s">
        <v>1634</v>
      </c>
      <c r="C389" s="221"/>
      <c r="D389" s="222"/>
      <c r="E389" s="195"/>
      <c r="F389" s="490"/>
    </row>
    <row r="390" spans="1:6" s="439" customFormat="1" x14ac:dyDescent="0.2">
      <c r="A390" s="108"/>
      <c r="B390" s="78"/>
      <c r="C390" s="13"/>
      <c r="D390" s="489"/>
      <c r="E390" s="192"/>
      <c r="F390" s="487"/>
    </row>
    <row r="391" spans="1:6" s="439" customFormat="1" ht="25.5" x14ac:dyDescent="0.2">
      <c r="A391" s="108" t="s">
        <v>1809</v>
      </c>
      <c r="B391" s="227" t="s">
        <v>1810</v>
      </c>
      <c r="C391" s="13" t="s">
        <v>18</v>
      </c>
      <c r="D391" s="489">
        <v>4</v>
      </c>
      <c r="E391" s="192">
        <v>0</v>
      </c>
      <c r="F391" s="487">
        <f>ROUND(D391*E391,2)</f>
        <v>0</v>
      </c>
    </row>
    <row r="392" spans="1:6" s="439" customFormat="1" ht="25.5" x14ac:dyDescent="0.2">
      <c r="A392" s="174"/>
      <c r="B392" s="83" t="s">
        <v>1659</v>
      </c>
      <c r="C392" s="13" t="s">
        <v>66</v>
      </c>
      <c r="D392" s="489">
        <v>1</v>
      </c>
      <c r="E392" s="192"/>
      <c r="F392" s="487"/>
    </row>
    <row r="393" spans="1:6" s="439" customFormat="1" ht="25.5" x14ac:dyDescent="0.2">
      <c r="A393" s="174"/>
      <c r="B393" s="83" t="s">
        <v>1660</v>
      </c>
      <c r="C393" s="13" t="s">
        <v>66</v>
      </c>
      <c r="D393" s="489">
        <v>1</v>
      </c>
      <c r="E393" s="192"/>
      <c r="F393" s="487"/>
    </row>
    <row r="394" spans="1:6" s="439" customFormat="1" ht="25.5" x14ac:dyDescent="0.2">
      <c r="A394" s="174"/>
      <c r="B394" s="83" t="s">
        <v>1811</v>
      </c>
      <c r="C394" s="13" t="s">
        <v>66</v>
      </c>
      <c r="D394" s="489">
        <v>1</v>
      </c>
      <c r="E394" s="192"/>
      <c r="F394" s="487"/>
    </row>
    <row r="395" spans="1:6" s="439" customFormat="1" ht="25.5" x14ac:dyDescent="0.2">
      <c r="A395" s="174"/>
      <c r="B395" s="83" t="s">
        <v>1812</v>
      </c>
      <c r="C395" s="13" t="s">
        <v>96</v>
      </c>
      <c r="D395" s="489">
        <v>0.8</v>
      </c>
      <c r="E395" s="192"/>
      <c r="F395" s="487"/>
    </row>
    <row r="396" spans="1:6" s="439" customFormat="1" x14ac:dyDescent="0.2">
      <c r="A396" s="108"/>
      <c r="B396" s="78"/>
      <c r="C396" s="13"/>
      <c r="D396" s="489"/>
      <c r="E396" s="192"/>
      <c r="F396" s="487"/>
    </row>
    <row r="397" spans="1:6" ht="25.5" x14ac:dyDescent="0.2">
      <c r="A397" s="108" t="s">
        <v>1813</v>
      </c>
      <c r="B397" s="227" t="s">
        <v>1814</v>
      </c>
      <c r="C397" s="13" t="s">
        <v>18</v>
      </c>
      <c r="D397" s="489">
        <v>1</v>
      </c>
      <c r="E397" s="192">
        <v>0</v>
      </c>
      <c r="F397" s="487">
        <f>ROUND(D397*E397,2)</f>
        <v>0</v>
      </c>
    </row>
    <row r="398" spans="1:6" ht="25.5" x14ac:dyDescent="0.2">
      <c r="A398" s="174"/>
      <c r="B398" s="83" t="s">
        <v>1659</v>
      </c>
      <c r="C398" s="13" t="s">
        <v>66</v>
      </c>
      <c r="D398" s="489">
        <v>1</v>
      </c>
      <c r="E398" s="192"/>
      <c r="F398" s="487"/>
    </row>
    <row r="399" spans="1:6" ht="25.5" x14ac:dyDescent="0.2">
      <c r="A399" s="174"/>
      <c r="B399" s="83" t="s">
        <v>1660</v>
      </c>
      <c r="C399" s="13" t="s">
        <v>66</v>
      </c>
      <c r="D399" s="489">
        <v>2</v>
      </c>
      <c r="E399" s="192"/>
      <c r="F399" s="487"/>
    </row>
    <row r="400" spans="1:6" ht="25.5" x14ac:dyDescent="0.2">
      <c r="A400" s="174"/>
      <c r="B400" s="83" t="s">
        <v>1811</v>
      </c>
      <c r="C400" s="13" t="s">
        <v>66</v>
      </c>
      <c r="D400" s="489">
        <v>2</v>
      </c>
      <c r="E400" s="192"/>
      <c r="F400" s="487"/>
    </row>
    <row r="401" spans="1:6" ht="25.5" x14ac:dyDescent="0.2">
      <c r="A401" s="174"/>
      <c r="B401" s="83" t="s">
        <v>1668</v>
      </c>
      <c r="C401" s="13" t="s">
        <v>66</v>
      </c>
      <c r="D401" s="489">
        <v>1</v>
      </c>
      <c r="E401" s="192"/>
      <c r="F401" s="487"/>
    </row>
    <row r="402" spans="1:6" ht="25.5" x14ac:dyDescent="0.2">
      <c r="A402" s="174"/>
      <c r="B402" s="83" t="s">
        <v>1669</v>
      </c>
      <c r="C402" s="13" t="s">
        <v>66</v>
      </c>
      <c r="D402" s="489">
        <v>2</v>
      </c>
      <c r="E402" s="192"/>
      <c r="F402" s="487"/>
    </row>
    <row r="403" spans="1:6" ht="25.5" x14ac:dyDescent="0.2">
      <c r="A403" s="174"/>
      <c r="B403" s="83" t="s">
        <v>1812</v>
      </c>
      <c r="C403" s="13" t="s">
        <v>96</v>
      </c>
      <c r="D403" s="489">
        <v>5.6</v>
      </c>
      <c r="E403" s="192"/>
      <c r="F403" s="487"/>
    </row>
    <row r="404" spans="1:6" x14ac:dyDescent="0.2">
      <c r="A404" s="108"/>
      <c r="C404" s="13"/>
      <c r="D404" s="489"/>
      <c r="E404" s="192"/>
      <c r="F404" s="487"/>
    </row>
    <row r="405" spans="1:6" ht="25.5" x14ac:dyDescent="0.2">
      <c r="A405" s="108" t="s">
        <v>1815</v>
      </c>
      <c r="B405" s="227" t="s">
        <v>1816</v>
      </c>
      <c r="C405" s="13" t="s">
        <v>18</v>
      </c>
      <c r="D405" s="489">
        <v>2</v>
      </c>
      <c r="E405" s="192">
        <v>0</v>
      </c>
      <c r="F405" s="487">
        <f>ROUND(D405*E405,2)</f>
        <v>0</v>
      </c>
    </row>
    <row r="406" spans="1:6" ht="25.5" x14ac:dyDescent="0.2">
      <c r="A406" s="174"/>
      <c r="B406" s="83" t="s">
        <v>1659</v>
      </c>
      <c r="C406" s="13" t="s">
        <v>66</v>
      </c>
      <c r="D406" s="489">
        <v>1</v>
      </c>
      <c r="E406" s="192"/>
      <c r="F406" s="487"/>
    </row>
    <row r="407" spans="1:6" ht="25.5" x14ac:dyDescent="0.2">
      <c r="A407" s="174"/>
      <c r="B407" s="83" t="s">
        <v>1660</v>
      </c>
      <c r="C407" s="13" t="s">
        <v>66</v>
      </c>
      <c r="D407" s="489">
        <v>1</v>
      </c>
      <c r="E407" s="192"/>
      <c r="F407" s="487"/>
    </row>
    <row r="408" spans="1:6" ht="25.5" x14ac:dyDescent="0.2">
      <c r="A408" s="174"/>
      <c r="B408" s="83" t="s">
        <v>1811</v>
      </c>
      <c r="C408" s="13" t="s">
        <v>66</v>
      </c>
      <c r="D408" s="489">
        <v>1</v>
      </c>
      <c r="E408" s="192"/>
      <c r="F408" s="487"/>
    </row>
    <row r="409" spans="1:6" ht="25.5" x14ac:dyDescent="0.2">
      <c r="A409" s="174"/>
      <c r="B409" s="83" t="s">
        <v>1812</v>
      </c>
      <c r="C409" s="13" t="s">
        <v>96</v>
      </c>
      <c r="D409" s="489">
        <v>1.7</v>
      </c>
      <c r="E409" s="192"/>
      <c r="F409" s="487"/>
    </row>
    <row r="410" spans="1:6" x14ac:dyDescent="0.2">
      <c r="A410" s="108"/>
      <c r="C410" s="13"/>
      <c r="D410" s="489"/>
      <c r="E410" s="192"/>
      <c r="F410" s="487"/>
    </row>
    <row r="411" spans="1:6" ht="25.5" x14ac:dyDescent="0.2">
      <c r="A411" s="108" t="s">
        <v>1817</v>
      </c>
      <c r="B411" s="227" t="s">
        <v>1818</v>
      </c>
      <c r="C411" s="13" t="s">
        <v>18</v>
      </c>
      <c r="D411" s="489">
        <v>2</v>
      </c>
      <c r="E411" s="192">
        <v>0</v>
      </c>
      <c r="F411" s="487">
        <f>ROUND(D411*E411,2)</f>
        <v>0</v>
      </c>
    </row>
    <row r="412" spans="1:6" ht="25.5" x14ac:dyDescent="0.2">
      <c r="A412" s="174"/>
      <c r="B412" s="83" t="s">
        <v>1659</v>
      </c>
      <c r="C412" s="13" t="s">
        <v>66</v>
      </c>
      <c r="D412" s="489">
        <v>1</v>
      </c>
      <c r="E412" s="192"/>
      <c r="F412" s="487"/>
    </row>
    <row r="413" spans="1:6" ht="25.5" x14ac:dyDescent="0.2">
      <c r="A413" s="174"/>
      <c r="B413" s="83" t="s">
        <v>1660</v>
      </c>
      <c r="C413" s="13" t="s">
        <v>66</v>
      </c>
      <c r="D413" s="489">
        <v>1</v>
      </c>
      <c r="E413" s="192"/>
      <c r="F413" s="487"/>
    </row>
    <row r="414" spans="1:6" ht="25.5" x14ac:dyDescent="0.2">
      <c r="A414" s="174"/>
      <c r="B414" s="83" t="s">
        <v>1811</v>
      </c>
      <c r="C414" s="13" t="s">
        <v>66</v>
      </c>
      <c r="D414" s="489">
        <v>1</v>
      </c>
      <c r="E414" s="192"/>
      <c r="F414" s="487"/>
    </row>
    <row r="415" spans="1:6" ht="25.5" x14ac:dyDescent="0.2">
      <c r="A415" s="174"/>
      <c r="B415" s="83" t="s">
        <v>1669</v>
      </c>
      <c r="C415" s="13" t="s">
        <v>66</v>
      </c>
      <c r="D415" s="489">
        <v>3</v>
      </c>
      <c r="E415" s="192"/>
      <c r="F415" s="487"/>
    </row>
    <row r="416" spans="1:6" ht="25.5" x14ac:dyDescent="0.2">
      <c r="A416" s="174"/>
      <c r="B416" s="83" t="s">
        <v>1812</v>
      </c>
      <c r="C416" s="13" t="s">
        <v>96</v>
      </c>
      <c r="D416" s="489">
        <v>0.7</v>
      </c>
      <c r="E416" s="192"/>
      <c r="F416" s="487"/>
    </row>
    <row r="417" spans="1:6" x14ac:dyDescent="0.2">
      <c r="A417" s="174"/>
      <c r="B417" s="83"/>
      <c r="C417" s="13"/>
      <c r="D417" s="489"/>
      <c r="E417" s="192"/>
      <c r="F417" s="487"/>
    </row>
    <row r="418" spans="1:6" ht="25.5" x14ac:dyDescent="0.2">
      <c r="A418" s="108" t="s">
        <v>1819</v>
      </c>
      <c r="B418" s="227" t="s">
        <v>1820</v>
      </c>
      <c r="C418" s="13" t="s">
        <v>18</v>
      </c>
      <c r="D418" s="489">
        <v>2</v>
      </c>
      <c r="E418" s="192">
        <v>0</v>
      </c>
      <c r="F418" s="487">
        <f>ROUND(D418*E418,2)</f>
        <v>0</v>
      </c>
    </row>
    <row r="419" spans="1:6" ht="25.5" x14ac:dyDescent="0.2">
      <c r="A419" s="174"/>
      <c r="B419" s="83" t="s">
        <v>1659</v>
      </c>
      <c r="C419" s="13" t="s">
        <v>66</v>
      </c>
      <c r="D419" s="489">
        <v>1</v>
      </c>
      <c r="E419" s="192"/>
      <c r="F419" s="487"/>
    </row>
    <row r="420" spans="1:6" ht="25.5" x14ac:dyDescent="0.2">
      <c r="A420" s="174"/>
      <c r="B420" s="83" t="s">
        <v>1660</v>
      </c>
      <c r="C420" s="13" t="s">
        <v>66</v>
      </c>
      <c r="D420" s="489">
        <v>1</v>
      </c>
      <c r="E420" s="192"/>
      <c r="F420" s="487"/>
    </row>
    <row r="421" spans="1:6" ht="25.5" x14ac:dyDescent="0.2">
      <c r="A421" s="174"/>
      <c r="B421" s="83" t="s">
        <v>1811</v>
      </c>
      <c r="C421" s="13" t="s">
        <v>66</v>
      </c>
      <c r="D421" s="489">
        <v>1</v>
      </c>
      <c r="E421" s="192"/>
      <c r="F421" s="487"/>
    </row>
    <row r="422" spans="1:6" ht="25.5" x14ac:dyDescent="0.2">
      <c r="A422" s="174"/>
      <c r="B422" s="83" t="s">
        <v>1812</v>
      </c>
      <c r="C422" s="13" t="s">
        <v>96</v>
      </c>
      <c r="D422" s="489">
        <v>1</v>
      </c>
      <c r="E422" s="192"/>
      <c r="F422" s="487"/>
    </row>
    <row r="423" spans="1:6" s="439" customFormat="1" ht="25.5" x14ac:dyDescent="0.2">
      <c r="A423" s="518"/>
      <c r="B423" s="83" t="s">
        <v>1821</v>
      </c>
      <c r="C423" s="13" t="s">
        <v>66</v>
      </c>
      <c r="D423" s="489">
        <v>1</v>
      </c>
      <c r="E423" s="551"/>
      <c r="F423" s="496"/>
    </row>
    <row r="424" spans="1:6" x14ac:dyDescent="0.2">
      <c r="A424" s="108"/>
      <c r="C424" s="13"/>
      <c r="D424" s="489"/>
      <c r="E424" s="192"/>
      <c r="F424" s="487"/>
    </row>
    <row r="425" spans="1:6" ht="25.5" x14ac:dyDescent="0.2">
      <c r="A425" s="108" t="s">
        <v>1822</v>
      </c>
      <c r="B425" s="227" t="s">
        <v>1823</v>
      </c>
      <c r="C425" s="13" t="s">
        <v>18</v>
      </c>
      <c r="D425" s="489">
        <v>1</v>
      </c>
      <c r="E425" s="192">
        <v>0</v>
      </c>
      <c r="F425" s="487">
        <f>ROUND(D425*E425,2)</f>
        <v>0</v>
      </c>
    </row>
    <row r="426" spans="1:6" ht="25.5" x14ac:dyDescent="0.2">
      <c r="A426" s="174"/>
      <c r="B426" s="83" t="s">
        <v>1659</v>
      </c>
      <c r="C426" s="13" t="s">
        <v>66</v>
      </c>
      <c r="D426" s="489">
        <v>1</v>
      </c>
      <c r="E426" s="192"/>
      <c r="F426" s="487"/>
    </row>
    <row r="427" spans="1:6" ht="25.5" x14ac:dyDescent="0.2">
      <c r="A427" s="174"/>
      <c r="B427" s="83" t="s">
        <v>1660</v>
      </c>
      <c r="C427" s="13" t="s">
        <v>66</v>
      </c>
      <c r="D427" s="489">
        <v>2</v>
      </c>
      <c r="E427" s="192"/>
      <c r="F427" s="487"/>
    </row>
    <row r="428" spans="1:6" ht="25.5" x14ac:dyDescent="0.2">
      <c r="A428" s="174"/>
      <c r="B428" s="83" t="s">
        <v>1811</v>
      </c>
      <c r="C428" s="13" t="s">
        <v>66</v>
      </c>
      <c r="D428" s="489">
        <v>2</v>
      </c>
      <c r="E428" s="192"/>
      <c r="F428" s="487"/>
    </row>
    <row r="429" spans="1:6" ht="25.5" x14ac:dyDescent="0.2">
      <c r="A429" s="174"/>
      <c r="B429" s="83" t="s">
        <v>1668</v>
      </c>
      <c r="C429" s="13" t="s">
        <v>66</v>
      </c>
      <c r="D429" s="489">
        <v>1</v>
      </c>
      <c r="E429" s="192"/>
      <c r="F429" s="487"/>
    </row>
    <row r="430" spans="1:6" ht="25.5" x14ac:dyDescent="0.2">
      <c r="A430" s="174"/>
      <c r="B430" s="83" t="s">
        <v>1812</v>
      </c>
      <c r="C430" s="13" t="s">
        <v>96</v>
      </c>
      <c r="D430" s="489">
        <v>3.7</v>
      </c>
      <c r="E430" s="192"/>
      <c r="F430" s="487"/>
    </row>
    <row r="431" spans="1:6" x14ac:dyDescent="0.2">
      <c r="A431" s="108"/>
      <c r="C431" s="13"/>
      <c r="D431" s="489"/>
      <c r="E431" s="192"/>
      <c r="F431" s="487"/>
    </row>
    <row r="432" spans="1:6" s="439" customFormat="1" ht="25.5" x14ac:dyDescent="0.2">
      <c r="A432" s="108" t="s">
        <v>1824</v>
      </c>
      <c r="B432" s="227" t="s">
        <v>1825</v>
      </c>
      <c r="C432" s="13" t="s">
        <v>18</v>
      </c>
      <c r="D432" s="489">
        <v>2</v>
      </c>
      <c r="E432" s="192">
        <v>0</v>
      </c>
      <c r="F432" s="487">
        <f>ROUND(D432*E432,2)</f>
        <v>0</v>
      </c>
    </row>
    <row r="433" spans="1:6" s="439" customFormat="1" ht="25.5" x14ac:dyDescent="0.2">
      <c r="A433" s="174"/>
      <c r="B433" s="83" t="s">
        <v>1682</v>
      </c>
      <c r="C433" s="13" t="s">
        <v>66</v>
      </c>
      <c r="D433" s="489">
        <v>1</v>
      </c>
      <c r="E433" s="192"/>
      <c r="F433" s="487"/>
    </row>
    <row r="434" spans="1:6" s="439" customFormat="1" ht="25.5" x14ac:dyDescent="0.2">
      <c r="A434" s="174"/>
      <c r="B434" s="83" t="s">
        <v>1683</v>
      </c>
      <c r="C434" s="13" t="s">
        <v>66</v>
      </c>
      <c r="D434" s="489">
        <v>1</v>
      </c>
      <c r="E434" s="192"/>
      <c r="F434" s="487"/>
    </row>
    <row r="435" spans="1:6" s="439" customFormat="1" ht="25.5" x14ac:dyDescent="0.2">
      <c r="A435" s="174"/>
      <c r="B435" s="83" t="s">
        <v>1688</v>
      </c>
      <c r="C435" s="13" t="s">
        <v>66</v>
      </c>
      <c r="D435" s="489">
        <v>1</v>
      </c>
      <c r="E435" s="192"/>
      <c r="F435" s="487"/>
    </row>
    <row r="436" spans="1:6" s="439" customFormat="1" ht="25.5" x14ac:dyDescent="0.2">
      <c r="A436" s="174"/>
      <c r="B436" s="83" t="s">
        <v>1684</v>
      </c>
      <c r="C436" s="13" t="s">
        <v>96</v>
      </c>
      <c r="D436" s="489">
        <v>1.35</v>
      </c>
      <c r="E436" s="192"/>
      <c r="F436" s="487"/>
    </row>
    <row r="437" spans="1:6" s="439" customFormat="1" x14ac:dyDescent="0.2">
      <c r="A437" s="493"/>
      <c r="B437" s="519"/>
      <c r="D437" s="495"/>
      <c r="E437" s="551"/>
      <c r="F437" s="496"/>
    </row>
    <row r="438" spans="1:6" s="439" customFormat="1" ht="25.5" x14ac:dyDescent="0.2">
      <c r="A438" s="108" t="s">
        <v>1826</v>
      </c>
      <c r="B438" s="227" t="s">
        <v>1827</v>
      </c>
      <c r="C438" s="13" t="s">
        <v>18</v>
      </c>
      <c r="D438" s="489">
        <v>2</v>
      </c>
      <c r="E438" s="192">
        <v>0</v>
      </c>
      <c r="F438" s="487">
        <f>ROUND(D438*E438,2)</f>
        <v>0</v>
      </c>
    </row>
    <row r="439" spans="1:6" ht="25.5" x14ac:dyDescent="0.2">
      <c r="A439" s="174"/>
      <c r="B439" s="83" t="s">
        <v>1681</v>
      </c>
      <c r="C439" s="13" t="s">
        <v>66</v>
      </c>
      <c r="D439" s="489">
        <v>1</v>
      </c>
      <c r="E439" s="192"/>
      <c r="F439" s="487"/>
    </row>
    <row r="440" spans="1:6" s="439" customFormat="1" ht="25.5" x14ac:dyDescent="0.2">
      <c r="A440" s="174"/>
      <c r="B440" s="83" t="s">
        <v>1682</v>
      </c>
      <c r="C440" s="13" t="s">
        <v>66</v>
      </c>
      <c r="D440" s="489">
        <v>1</v>
      </c>
      <c r="E440" s="192"/>
      <c r="F440" s="487"/>
    </row>
    <row r="441" spans="1:6" s="439" customFormat="1" ht="25.5" x14ac:dyDescent="0.2">
      <c r="A441" s="174"/>
      <c r="B441" s="83" t="s">
        <v>1683</v>
      </c>
      <c r="C441" s="13" t="s">
        <v>66</v>
      </c>
      <c r="D441" s="489">
        <v>1</v>
      </c>
      <c r="E441" s="192"/>
      <c r="F441" s="487"/>
    </row>
    <row r="442" spans="1:6" s="439" customFormat="1" ht="25.5" x14ac:dyDescent="0.2">
      <c r="A442" s="174"/>
      <c r="B442" s="83" t="s">
        <v>1684</v>
      </c>
      <c r="C442" s="13" t="s">
        <v>96</v>
      </c>
      <c r="D442" s="489">
        <v>0.7</v>
      </c>
      <c r="E442" s="192"/>
      <c r="F442" s="487"/>
    </row>
    <row r="443" spans="1:6" s="439" customFormat="1" ht="25.5" x14ac:dyDescent="0.2">
      <c r="A443" s="518"/>
      <c r="B443" s="83" t="s">
        <v>1828</v>
      </c>
      <c r="C443" s="13" t="s">
        <v>66</v>
      </c>
      <c r="D443" s="489">
        <v>1</v>
      </c>
      <c r="E443" s="551"/>
      <c r="F443" s="496"/>
    </row>
    <row r="444" spans="1:6" s="439" customFormat="1" x14ac:dyDescent="0.2">
      <c r="A444" s="493"/>
      <c r="B444" s="519"/>
      <c r="D444" s="495"/>
      <c r="E444" s="551"/>
      <c r="F444" s="496"/>
    </row>
    <row r="445" spans="1:6" s="439" customFormat="1" ht="25.5" x14ac:dyDescent="0.2">
      <c r="A445" s="108" t="s">
        <v>1829</v>
      </c>
      <c r="B445" s="227" t="s">
        <v>1830</v>
      </c>
      <c r="C445" s="13" t="s">
        <v>18</v>
      </c>
      <c r="D445" s="489">
        <v>2</v>
      </c>
      <c r="E445" s="192">
        <v>0</v>
      </c>
      <c r="F445" s="487">
        <f>ROUND(D445*E445,2)</f>
        <v>0</v>
      </c>
    </row>
    <row r="446" spans="1:6" ht="25.5" x14ac:dyDescent="0.2">
      <c r="A446" s="174"/>
      <c r="B446" s="83" t="s">
        <v>1681</v>
      </c>
      <c r="C446" s="13" t="s">
        <v>66</v>
      </c>
      <c r="D446" s="489">
        <v>1</v>
      </c>
      <c r="E446" s="192"/>
      <c r="F446" s="487"/>
    </row>
    <row r="447" spans="1:6" s="439" customFormat="1" ht="25.5" x14ac:dyDescent="0.2">
      <c r="A447" s="174"/>
      <c r="B447" s="83" t="s">
        <v>1682</v>
      </c>
      <c r="C447" s="13" t="s">
        <v>66</v>
      </c>
      <c r="D447" s="489">
        <v>1</v>
      </c>
      <c r="E447" s="192"/>
      <c r="F447" s="487"/>
    </row>
    <row r="448" spans="1:6" s="439" customFormat="1" ht="25.5" x14ac:dyDescent="0.2">
      <c r="A448" s="174"/>
      <c r="B448" s="83" t="s">
        <v>1683</v>
      </c>
      <c r="C448" s="13" t="s">
        <v>66</v>
      </c>
      <c r="D448" s="489">
        <v>1</v>
      </c>
      <c r="E448" s="192"/>
      <c r="F448" s="487"/>
    </row>
    <row r="449" spans="1:6" s="439" customFormat="1" ht="25.5" x14ac:dyDescent="0.2">
      <c r="A449" s="174"/>
      <c r="B449" s="83" t="s">
        <v>1688</v>
      </c>
      <c r="C449" s="13" t="s">
        <v>66</v>
      </c>
      <c r="D449" s="489">
        <v>2</v>
      </c>
      <c r="E449" s="192"/>
      <c r="F449" s="487"/>
    </row>
    <row r="450" spans="1:6" s="439" customFormat="1" ht="25.5" x14ac:dyDescent="0.2">
      <c r="A450" s="174"/>
      <c r="B450" s="83" t="s">
        <v>1684</v>
      </c>
      <c r="C450" s="13" t="s">
        <v>96</v>
      </c>
      <c r="D450" s="489">
        <v>1</v>
      </c>
      <c r="E450" s="192"/>
      <c r="F450" s="487"/>
    </row>
    <row r="451" spans="1:6" s="439" customFormat="1" x14ac:dyDescent="0.2">
      <c r="A451" s="493"/>
      <c r="B451" s="519"/>
      <c r="D451" s="495"/>
      <c r="E451" s="551"/>
      <c r="F451" s="496"/>
    </row>
    <row r="452" spans="1:6" s="439" customFormat="1" ht="25.5" x14ac:dyDescent="0.2">
      <c r="A452" s="108" t="s">
        <v>1831</v>
      </c>
      <c r="B452" s="227" t="s">
        <v>1832</v>
      </c>
      <c r="C452" s="13" t="s">
        <v>18</v>
      </c>
      <c r="D452" s="489">
        <v>2</v>
      </c>
      <c r="E452" s="192">
        <v>0</v>
      </c>
      <c r="F452" s="487">
        <f>ROUND(D452*E452,2)</f>
        <v>0</v>
      </c>
    </row>
    <row r="453" spans="1:6" ht="25.5" x14ac:dyDescent="0.2">
      <c r="A453" s="174"/>
      <c r="B453" s="83" t="s">
        <v>1681</v>
      </c>
      <c r="C453" s="13" t="s">
        <v>66</v>
      </c>
      <c r="D453" s="489">
        <v>1</v>
      </c>
      <c r="E453" s="192"/>
      <c r="F453" s="487"/>
    </row>
    <row r="454" spans="1:6" s="439" customFormat="1" ht="25.5" x14ac:dyDescent="0.2">
      <c r="A454" s="174"/>
      <c r="B454" s="83" t="s">
        <v>1699</v>
      </c>
      <c r="C454" s="13" t="s">
        <v>66</v>
      </c>
      <c r="D454" s="489">
        <v>1</v>
      </c>
      <c r="E454" s="192"/>
      <c r="F454" s="487"/>
    </row>
    <row r="455" spans="1:6" s="439" customFormat="1" ht="25.5" x14ac:dyDescent="0.2">
      <c r="A455" s="174"/>
      <c r="B455" s="83" t="s">
        <v>1700</v>
      </c>
      <c r="C455" s="13" t="s">
        <v>66</v>
      </c>
      <c r="D455" s="489">
        <v>1</v>
      </c>
      <c r="E455" s="192"/>
      <c r="F455" s="487"/>
    </row>
    <row r="456" spans="1:6" s="439" customFormat="1" ht="25.5" x14ac:dyDescent="0.2">
      <c r="A456" s="174"/>
      <c r="B456" s="83" t="s">
        <v>1684</v>
      </c>
      <c r="C456" s="13" t="s">
        <v>96</v>
      </c>
      <c r="D456" s="489">
        <v>1.7</v>
      </c>
      <c r="E456" s="192"/>
      <c r="F456" s="487"/>
    </row>
    <row r="457" spans="1:6" s="439" customFormat="1" ht="25.5" x14ac:dyDescent="0.2">
      <c r="A457" s="108"/>
      <c r="B457" s="83" t="s">
        <v>1702</v>
      </c>
      <c r="C457" s="13" t="s">
        <v>96</v>
      </c>
      <c r="D457" s="489">
        <v>0.25</v>
      </c>
      <c r="E457" s="192"/>
      <c r="F457" s="487"/>
    </row>
    <row r="458" spans="1:6" s="439" customFormat="1" x14ac:dyDescent="0.2">
      <c r="A458" s="518"/>
      <c r="B458" s="502"/>
      <c r="D458" s="495"/>
      <c r="E458" s="551"/>
      <c r="F458" s="496"/>
    </row>
    <row r="459" spans="1:6" s="439" customFormat="1" ht="25.5" x14ac:dyDescent="0.2">
      <c r="A459" s="108" t="s">
        <v>1833</v>
      </c>
      <c r="B459" s="227" t="s">
        <v>1834</v>
      </c>
      <c r="C459" s="13" t="s">
        <v>18</v>
      </c>
      <c r="D459" s="489">
        <v>2</v>
      </c>
      <c r="E459" s="192">
        <v>0</v>
      </c>
      <c r="F459" s="487">
        <f>ROUND(D459*E459,2)</f>
        <v>0</v>
      </c>
    </row>
    <row r="460" spans="1:6" s="439" customFormat="1" ht="25.5" x14ac:dyDescent="0.2">
      <c r="A460" s="174"/>
      <c r="B460" s="83" t="s">
        <v>1699</v>
      </c>
      <c r="C460" s="13" t="s">
        <v>66</v>
      </c>
      <c r="D460" s="489">
        <v>1</v>
      </c>
      <c r="E460" s="192"/>
      <c r="F460" s="487"/>
    </row>
    <row r="461" spans="1:6" s="439" customFormat="1" ht="25.5" x14ac:dyDescent="0.2">
      <c r="A461" s="174"/>
      <c r="B461" s="83" t="s">
        <v>1700</v>
      </c>
      <c r="C461" s="13" t="s">
        <v>66</v>
      </c>
      <c r="D461" s="489">
        <v>1</v>
      </c>
      <c r="E461" s="192"/>
      <c r="F461" s="487"/>
    </row>
    <row r="462" spans="1:6" s="439" customFormat="1" ht="25.5" x14ac:dyDescent="0.2">
      <c r="A462" s="108"/>
      <c r="B462" s="83" t="s">
        <v>1702</v>
      </c>
      <c r="C462" s="13" t="s">
        <v>96</v>
      </c>
      <c r="D462" s="489">
        <v>0.45</v>
      </c>
      <c r="E462" s="192"/>
      <c r="F462" s="487"/>
    </row>
    <row r="463" spans="1:6" s="439" customFormat="1" ht="25.5" x14ac:dyDescent="0.2">
      <c r="A463" s="174"/>
      <c r="B463" s="83" t="s">
        <v>1835</v>
      </c>
      <c r="C463" s="13" t="s">
        <v>66</v>
      </c>
      <c r="D463" s="489">
        <v>1</v>
      </c>
      <c r="E463" s="192"/>
      <c r="F463" s="487"/>
    </row>
    <row r="464" spans="1:6" s="439" customFormat="1" x14ac:dyDescent="0.2">
      <c r="A464" s="174"/>
      <c r="B464" s="83"/>
      <c r="C464" s="13"/>
      <c r="D464" s="489"/>
      <c r="E464" s="192"/>
      <c r="F464" s="487"/>
    </row>
    <row r="465" spans="1:6" s="439" customFormat="1" ht="51" x14ac:dyDescent="0.2">
      <c r="A465" s="219"/>
      <c r="B465" s="220" t="s">
        <v>1705</v>
      </c>
      <c r="C465" s="221"/>
      <c r="D465" s="222"/>
      <c r="E465" s="195"/>
      <c r="F465" s="490"/>
    </row>
    <row r="466" spans="1:6" s="439" customFormat="1" x14ac:dyDescent="0.2">
      <c r="A466" s="174"/>
      <c r="B466" s="83"/>
      <c r="C466" s="13"/>
      <c r="D466" s="489"/>
      <c r="E466" s="192"/>
      <c r="F466" s="487"/>
    </row>
    <row r="467" spans="1:6" s="439" customFormat="1" ht="89.25" x14ac:dyDescent="0.2">
      <c r="A467" s="108" t="s">
        <v>1836</v>
      </c>
      <c r="B467" s="227" t="s">
        <v>1707</v>
      </c>
      <c r="C467" s="13" t="s">
        <v>18</v>
      </c>
      <c r="D467" s="489">
        <v>1</v>
      </c>
      <c r="E467" s="192">
        <v>0</v>
      </c>
      <c r="F467" s="487">
        <f>ROUND(D467*E467,2)</f>
        <v>0</v>
      </c>
    </row>
    <row r="468" spans="1:6" s="439" customFormat="1" ht="25.5" x14ac:dyDescent="0.2">
      <c r="A468" s="174"/>
      <c r="B468" s="83" t="s">
        <v>1708</v>
      </c>
      <c r="C468" s="13" t="s">
        <v>66</v>
      </c>
      <c r="D468" s="489">
        <v>1</v>
      </c>
      <c r="E468" s="192"/>
      <c r="F468" s="487"/>
    </row>
    <row r="469" spans="1:6" s="439" customFormat="1" ht="25.5" x14ac:dyDescent="0.2">
      <c r="A469" s="174"/>
      <c r="B469" s="83" t="s">
        <v>1709</v>
      </c>
      <c r="C469" s="13" t="s">
        <v>66</v>
      </c>
      <c r="D469" s="489">
        <v>1</v>
      </c>
      <c r="E469" s="192"/>
      <c r="F469" s="487"/>
    </row>
    <row r="470" spans="1:6" s="439" customFormat="1" ht="25.5" x14ac:dyDescent="0.2">
      <c r="A470" s="174"/>
      <c r="B470" s="83" t="s">
        <v>1710</v>
      </c>
      <c r="C470" s="13" t="s">
        <v>96</v>
      </c>
      <c r="D470" s="489">
        <v>2</v>
      </c>
      <c r="E470" s="192"/>
      <c r="F470" s="487"/>
    </row>
    <row r="471" spans="1:6" s="439" customFormat="1" ht="25.5" x14ac:dyDescent="0.2">
      <c r="A471" s="174"/>
      <c r="B471" s="83" t="s">
        <v>1711</v>
      </c>
      <c r="C471" s="13" t="s">
        <v>96</v>
      </c>
      <c r="D471" s="489">
        <v>0.4</v>
      </c>
      <c r="E471" s="192"/>
      <c r="F471" s="487"/>
    </row>
    <row r="472" spans="1:6" s="439" customFormat="1" ht="25.5" x14ac:dyDescent="0.2">
      <c r="A472" s="174"/>
      <c r="B472" s="83" t="s">
        <v>1712</v>
      </c>
      <c r="C472" s="13" t="s">
        <v>66</v>
      </c>
      <c r="D472" s="489">
        <v>1</v>
      </c>
      <c r="E472" s="192"/>
      <c r="F472" s="487"/>
    </row>
    <row r="473" spans="1:6" s="439" customFormat="1" ht="38.25" x14ac:dyDescent="0.2">
      <c r="A473" s="174"/>
      <c r="B473" s="83" t="s">
        <v>1713</v>
      </c>
      <c r="C473" s="13" t="s">
        <v>39</v>
      </c>
      <c r="D473" s="489">
        <f>2*0.15</f>
        <v>0.3</v>
      </c>
      <c r="E473" s="192"/>
      <c r="F473" s="487"/>
    </row>
    <row r="474" spans="1:6" s="439" customFormat="1" x14ac:dyDescent="0.2">
      <c r="A474" s="174"/>
      <c r="B474" s="83"/>
      <c r="C474" s="13"/>
      <c r="D474" s="489"/>
      <c r="E474" s="192"/>
      <c r="F474" s="487"/>
    </row>
    <row r="475" spans="1:6" s="439" customFormat="1" ht="25.5" x14ac:dyDescent="0.2">
      <c r="A475" s="108" t="s">
        <v>1837</v>
      </c>
      <c r="B475" s="227" t="s">
        <v>1715</v>
      </c>
      <c r="C475" s="13" t="s">
        <v>18</v>
      </c>
      <c r="D475" s="489">
        <v>1</v>
      </c>
      <c r="E475" s="192">
        <v>0</v>
      </c>
      <c r="F475" s="487">
        <f>ROUND(D475*E475,2)</f>
        <v>0</v>
      </c>
    </row>
    <row r="476" spans="1:6" s="439" customFormat="1" ht="25.5" x14ac:dyDescent="0.2">
      <c r="A476" s="174"/>
      <c r="B476" s="83" t="s">
        <v>1716</v>
      </c>
      <c r="C476" s="13" t="s">
        <v>66</v>
      </c>
      <c r="D476" s="489">
        <v>1</v>
      </c>
      <c r="E476" s="192"/>
      <c r="F476" s="487"/>
    </row>
    <row r="477" spans="1:6" s="439" customFormat="1" ht="25.5" x14ac:dyDescent="0.2">
      <c r="A477" s="174"/>
      <c r="B477" s="83" t="s">
        <v>1717</v>
      </c>
      <c r="C477" s="13"/>
      <c r="D477" s="489">
        <v>1</v>
      </c>
      <c r="E477" s="192"/>
      <c r="F477" s="487"/>
    </row>
    <row r="478" spans="1:6" s="439" customFormat="1" ht="25.5" x14ac:dyDescent="0.2">
      <c r="A478" s="174"/>
      <c r="B478" s="83" t="s">
        <v>1710</v>
      </c>
      <c r="C478" s="13" t="s">
        <v>96</v>
      </c>
      <c r="D478" s="489">
        <v>0.6</v>
      </c>
      <c r="E478" s="192"/>
      <c r="F478" s="487"/>
    </row>
    <row r="479" spans="1:6" s="439" customFormat="1" ht="25.5" x14ac:dyDescent="0.2">
      <c r="A479" s="174"/>
      <c r="B479" s="83" t="s">
        <v>1718</v>
      </c>
      <c r="C479" s="13" t="s">
        <v>66</v>
      </c>
      <c r="D479" s="489">
        <v>1</v>
      </c>
      <c r="E479" s="192"/>
      <c r="F479" s="487"/>
    </row>
    <row r="480" spans="1:6" s="439" customFormat="1" x14ac:dyDescent="0.2">
      <c r="A480" s="174"/>
      <c r="B480" s="83"/>
      <c r="C480" s="13"/>
      <c r="D480" s="489"/>
      <c r="E480" s="192"/>
      <c r="F480" s="487"/>
    </row>
    <row r="481" spans="1:6" s="439" customFormat="1" ht="89.25" x14ac:dyDescent="0.2">
      <c r="A481" s="108" t="s">
        <v>1838</v>
      </c>
      <c r="B481" s="227" t="s">
        <v>1839</v>
      </c>
      <c r="C481" s="13" t="s">
        <v>18</v>
      </c>
      <c r="D481" s="489">
        <v>2</v>
      </c>
      <c r="E481" s="192">
        <v>0</v>
      </c>
      <c r="F481" s="487">
        <f>ROUND(D481*E481,2)</f>
        <v>0</v>
      </c>
    </row>
    <row r="482" spans="1:6" s="439" customFormat="1" ht="25.5" x14ac:dyDescent="0.2">
      <c r="A482" s="174"/>
      <c r="B482" s="83" t="s">
        <v>1840</v>
      </c>
      <c r="C482" s="13" t="s">
        <v>66</v>
      </c>
      <c r="D482" s="489">
        <v>1</v>
      </c>
      <c r="E482" s="192"/>
      <c r="F482" s="487"/>
    </row>
    <row r="483" spans="1:6" s="439" customFormat="1" ht="25.5" x14ac:dyDescent="0.2">
      <c r="A483" s="174"/>
      <c r="B483" s="83" t="s">
        <v>1841</v>
      </c>
      <c r="C483" s="13" t="s">
        <v>66</v>
      </c>
      <c r="D483" s="489">
        <v>1</v>
      </c>
      <c r="E483" s="192"/>
      <c r="F483" s="487"/>
    </row>
    <row r="484" spans="1:6" s="439" customFormat="1" ht="25.5" x14ac:dyDescent="0.2">
      <c r="A484" s="174"/>
      <c r="B484" s="83" t="s">
        <v>1842</v>
      </c>
      <c r="C484" s="13" t="s">
        <v>96</v>
      </c>
      <c r="D484" s="489">
        <v>2</v>
      </c>
      <c r="E484" s="192"/>
      <c r="F484" s="487"/>
    </row>
    <row r="485" spans="1:6" s="439" customFormat="1" ht="25.5" x14ac:dyDescent="0.2">
      <c r="A485" s="174"/>
      <c r="B485" s="83" t="s">
        <v>1711</v>
      </c>
      <c r="C485" s="13" t="s">
        <v>96</v>
      </c>
      <c r="D485" s="489">
        <v>0.4</v>
      </c>
      <c r="E485" s="192"/>
      <c r="F485" s="487"/>
    </row>
    <row r="486" spans="1:6" s="439" customFormat="1" ht="25.5" x14ac:dyDescent="0.2">
      <c r="A486" s="174"/>
      <c r="B486" s="83" t="s">
        <v>1843</v>
      </c>
      <c r="C486" s="13" t="s">
        <v>66</v>
      </c>
      <c r="D486" s="489">
        <v>1</v>
      </c>
      <c r="E486" s="192"/>
      <c r="F486" s="487"/>
    </row>
    <row r="487" spans="1:6" s="439" customFormat="1" ht="38.25" x14ac:dyDescent="0.2">
      <c r="A487" s="174"/>
      <c r="B487" s="83" t="s">
        <v>1713</v>
      </c>
      <c r="C487" s="13" t="s">
        <v>39</v>
      </c>
      <c r="D487" s="489">
        <f>2*0.15</f>
        <v>0.3</v>
      </c>
      <c r="E487" s="192"/>
      <c r="F487" s="487"/>
    </row>
    <row r="488" spans="1:6" s="439" customFormat="1" x14ac:dyDescent="0.2">
      <c r="A488" s="174"/>
      <c r="B488" s="83"/>
      <c r="C488" s="13"/>
      <c r="D488" s="489"/>
      <c r="E488" s="192"/>
      <c r="F488" s="487"/>
    </row>
    <row r="489" spans="1:6" s="439" customFormat="1" ht="25.5" x14ac:dyDescent="0.2">
      <c r="A489" s="108" t="s">
        <v>1844</v>
      </c>
      <c r="B489" s="227" t="s">
        <v>1845</v>
      </c>
      <c r="C489" s="13" t="s">
        <v>18</v>
      </c>
      <c r="D489" s="489">
        <v>2</v>
      </c>
      <c r="E489" s="192">
        <v>0</v>
      </c>
      <c r="F489" s="487">
        <f>ROUND(D489*E489,2)</f>
        <v>0</v>
      </c>
    </row>
    <row r="490" spans="1:6" s="439" customFormat="1" ht="25.5" x14ac:dyDescent="0.2">
      <c r="A490" s="174"/>
      <c r="B490" s="83" t="s">
        <v>1846</v>
      </c>
      <c r="C490" s="13" t="s">
        <v>66</v>
      </c>
      <c r="D490" s="489">
        <v>1</v>
      </c>
      <c r="E490" s="192"/>
      <c r="F490" s="487"/>
    </row>
    <row r="491" spans="1:6" s="439" customFormat="1" ht="25.5" x14ac:dyDescent="0.2">
      <c r="A491" s="174"/>
      <c r="B491" s="83" t="s">
        <v>1847</v>
      </c>
      <c r="C491" s="13"/>
      <c r="D491" s="489">
        <v>1</v>
      </c>
      <c r="E491" s="192"/>
      <c r="F491" s="487"/>
    </row>
    <row r="492" spans="1:6" s="439" customFormat="1" ht="25.5" x14ac:dyDescent="0.2">
      <c r="A492" s="174"/>
      <c r="B492" s="83" t="s">
        <v>1842</v>
      </c>
      <c r="C492" s="13" t="s">
        <v>96</v>
      </c>
      <c r="D492" s="489">
        <v>0.6</v>
      </c>
      <c r="E492" s="192"/>
      <c r="F492" s="487"/>
    </row>
    <row r="493" spans="1:6" s="439" customFormat="1" ht="25.5" x14ac:dyDescent="0.2">
      <c r="A493" s="174"/>
      <c r="B493" s="83" t="s">
        <v>1848</v>
      </c>
      <c r="C493" s="13" t="s">
        <v>66</v>
      </c>
      <c r="D493" s="489">
        <v>1</v>
      </c>
      <c r="E493" s="192"/>
      <c r="F493" s="487"/>
    </row>
    <row r="494" spans="1:6" s="439" customFormat="1" x14ac:dyDescent="0.2">
      <c r="A494" s="174"/>
      <c r="B494" s="83"/>
      <c r="C494" s="13"/>
      <c r="D494" s="489"/>
      <c r="E494" s="192"/>
      <c r="F494" s="487"/>
    </row>
    <row r="495" spans="1:6" s="444" customFormat="1" ht="51" x14ac:dyDescent="0.2">
      <c r="A495" s="108" t="s">
        <v>1849</v>
      </c>
      <c r="B495" s="499" t="s">
        <v>1850</v>
      </c>
      <c r="C495" s="161" t="s">
        <v>18</v>
      </c>
      <c r="D495" s="489">
        <v>2</v>
      </c>
      <c r="E495" s="552">
        <v>0</v>
      </c>
      <c r="F495" s="500">
        <f>D495*E495</f>
        <v>0</v>
      </c>
    </row>
    <row r="496" spans="1:6" s="444" customFormat="1" x14ac:dyDescent="0.2">
      <c r="A496" s="501"/>
      <c r="B496" s="499"/>
      <c r="C496" s="161"/>
      <c r="D496" s="489"/>
      <c r="E496" s="552"/>
      <c r="F496" s="500"/>
    </row>
    <row r="497" spans="1:6" s="444" customFormat="1" ht="102" x14ac:dyDescent="0.2">
      <c r="A497" s="108" t="s">
        <v>1851</v>
      </c>
      <c r="B497" s="499" t="s">
        <v>1852</v>
      </c>
      <c r="C497" s="161" t="s">
        <v>18</v>
      </c>
      <c r="D497" s="489">
        <v>1</v>
      </c>
      <c r="E497" s="552">
        <v>0</v>
      </c>
      <c r="F497" s="500">
        <f>D497*E497</f>
        <v>0</v>
      </c>
    </row>
    <row r="498" spans="1:6" s="444" customFormat="1" x14ac:dyDescent="0.2">
      <c r="A498" s="501"/>
      <c r="B498" s="499"/>
      <c r="C498" s="161"/>
      <c r="D498" s="489"/>
      <c r="E498" s="552"/>
      <c r="F498" s="500"/>
    </row>
    <row r="499" spans="1:6" s="520" customFormat="1" ht="127.5" x14ac:dyDescent="0.2">
      <c r="A499" s="108" t="s">
        <v>1853</v>
      </c>
      <c r="B499" s="227" t="s">
        <v>1854</v>
      </c>
      <c r="C499" s="13" t="s">
        <v>18</v>
      </c>
      <c r="D499" s="489">
        <v>1</v>
      </c>
      <c r="E499" s="192">
        <v>0</v>
      </c>
      <c r="F499" s="487">
        <v>0</v>
      </c>
    </row>
    <row r="500" spans="1:6" s="520" customFormat="1" x14ac:dyDescent="0.2">
      <c r="A500" s="174"/>
      <c r="B500" s="227"/>
      <c r="C500" s="13"/>
      <c r="D500" s="489"/>
      <c r="E500" s="192"/>
      <c r="F500" s="487"/>
    </row>
    <row r="501" spans="1:6" s="444" customFormat="1" ht="81" customHeight="1" x14ac:dyDescent="0.2">
      <c r="A501" s="108" t="s">
        <v>1855</v>
      </c>
      <c r="B501" s="499" t="s">
        <v>1856</v>
      </c>
      <c r="C501" s="161" t="s">
        <v>18</v>
      </c>
      <c r="D501" s="489">
        <v>1</v>
      </c>
      <c r="E501" s="552">
        <v>0</v>
      </c>
      <c r="F501" s="500">
        <f>D501*E501</f>
        <v>0</v>
      </c>
    </row>
    <row r="502" spans="1:6" s="444" customFormat="1" x14ac:dyDescent="0.2">
      <c r="A502" s="501"/>
      <c r="B502" s="499"/>
      <c r="C502" s="13"/>
      <c r="D502" s="489"/>
      <c r="E502" s="552"/>
      <c r="F502" s="500"/>
    </row>
    <row r="503" spans="1:6" s="444" customFormat="1" ht="51" x14ac:dyDescent="0.2">
      <c r="A503" s="108" t="s">
        <v>1857</v>
      </c>
      <c r="B503" s="499" t="s">
        <v>1858</v>
      </c>
      <c r="C503" s="161" t="s">
        <v>18</v>
      </c>
      <c r="D503" s="489">
        <v>1</v>
      </c>
      <c r="E503" s="552">
        <v>0</v>
      </c>
      <c r="F503" s="500">
        <f>D503*E503</f>
        <v>0</v>
      </c>
    </row>
    <row r="504" spans="1:6" s="444" customFormat="1" x14ac:dyDescent="0.2">
      <c r="A504" s="501"/>
      <c r="B504" s="499"/>
      <c r="C504" s="13"/>
      <c r="D504" s="489"/>
      <c r="E504" s="552"/>
      <c r="F504" s="500"/>
    </row>
    <row r="505" spans="1:6" s="444" customFormat="1" ht="51" x14ac:dyDescent="0.2">
      <c r="A505" s="108" t="s">
        <v>1859</v>
      </c>
      <c r="B505" s="499" t="s">
        <v>1860</v>
      </c>
      <c r="C505" s="161" t="s">
        <v>18</v>
      </c>
      <c r="D505" s="489">
        <v>1</v>
      </c>
      <c r="E505" s="552">
        <v>0</v>
      </c>
      <c r="F505" s="500">
        <f>D505*E505</f>
        <v>0</v>
      </c>
    </row>
    <row r="506" spans="1:6" s="439" customFormat="1" ht="15" customHeight="1" x14ac:dyDescent="0.2">
      <c r="A506" s="174"/>
      <c r="B506" s="502"/>
      <c r="C506" s="13"/>
      <c r="D506" s="489"/>
      <c r="E506" s="192"/>
      <c r="F506" s="487"/>
    </row>
    <row r="507" spans="1:6" s="182" customFormat="1" ht="76.5" x14ac:dyDescent="0.2">
      <c r="A507" s="108" t="s">
        <v>1861</v>
      </c>
      <c r="B507" s="499" t="s">
        <v>1734</v>
      </c>
      <c r="C507" s="161" t="s">
        <v>18</v>
      </c>
      <c r="D507" s="489">
        <v>1</v>
      </c>
      <c r="E507" s="552">
        <v>0</v>
      </c>
      <c r="F507" s="500">
        <f>D507*E507</f>
        <v>0</v>
      </c>
    </row>
    <row r="508" spans="1:6" s="182" customFormat="1" x14ac:dyDescent="0.2">
      <c r="A508" s="108"/>
      <c r="B508" s="499"/>
      <c r="C508" s="13"/>
      <c r="D508" s="489"/>
      <c r="E508" s="552"/>
      <c r="F508" s="500"/>
    </row>
    <row r="509" spans="1:6" s="441" customFormat="1" ht="51" x14ac:dyDescent="0.2">
      <c r="A509" s="108" t="s">
        <v>1862</v>
      </c>
      <c r="B509" s="225" t="s">
        <v>1738</v>
      </c>
      <c r="C509" s="78" t="s">
        <v>18</v>
      </c>
      <c r="D509" s="211">
        <v>2</v>
      </c>
      <c r="E509" s="192">
        <v>0</v>
      </c>
      <c r="F509" s="487">
        <f>ROUND(D509*E509,2)</f>
        <v>0</v>
      </c>
    </row>
    <row r="510" spans="1:6" s="439" customFormat="1" ht="15" customHeight="1" x14ac:dyDescent="0.2">
      <c r="A510" s="174"/>
      <c r="B510" s="502"/>
      <c r="C510" s="13"/>
      <c r="D510" s="489"/>
      <c r="E510" s="192"/>
      <c r="F510" s="487"/>
    </row>
    <row r="511" spans="1:6" s="182" customFormat="1" ht="51" x14ac:dyDescent="0.2">
      <c r="A511" s="108" t="s">
        <v>1863</v>
      </c>
      <c r="B511" s="499" t="s">
        <v>1736</v>
      </c>
      <c r="C511" s="161" t="s">
        <v>911</v>
      </c>
      <c r="D511" s="489">
        <v>50</v>
      </c>
      <c r="E511" s="552">
        <v>0</v>
      </c>
      <c r="F511" s="500">
        <f>D511*E511</f>
        <v>0</v>
      </c>
    </row>
    <row r="512" spans="1:6" s="444" customFormat="1" x14ac:dyDescent="0.2">
      <c r="A512" s="108"/>
      <c r="B512" s="499"/>
      <c r="C512" s="161"/>
      <c r="D512" s="489"/>
      <c r="E512" s="552"/>
      <c r="F512" s="500"/>
    </row>
    <row r="513" spans="1:6" s="439" customFormat="1" x14ac:dyDescent="0.2">
      <c r="A513" s="219"/>
      <c r="B513" s="220" t="s">
        <v>1864</v>
      </c>
      <c r="C513" s="503"/>
      <c r="D513" s="504"/>
      <c r="E513" s="195"/>
      <c r="F513" s="490"/>
    </row>
    <row r="514" spans="1:6" s="437" customFormat="1" x14ac:dyDescent="0.2">
      <c r="A514" s="108"/>
      <c r="B514" s="83"/>
      <c r="C514" s="161"/>
      <c r="D514" s="489"/>
      <c r="E514" s="552"/>
      <c r="F514" s="500"/>
    </row>
    <row r="515" spans="1:6" s="437" customFormat="1" ht="255" x14ac:dyDescent="0.2">
      <c r="A515" s="108" t="s">
        <v>1865</v>
      </c>
      <c r="B515" s="83" t="s">
        <v>1866</v>
      </c>
      <c r="C515" s="161" t="s">
        <v>18</v>
      </c>
      <c r="D515" s="489">
        <v>1</v>
      </c>
      <c r="E515" s="552">
        <v>0</v>
      </c>
      <c r="F515" s="500">
        <f>D515*E515</f>
        <v>0</v>
      </c>
    </row>
    <row r="516" spans="1:6" s="437" customFormat="1" x14ac:dyDescent="0.2">
      <c r="A516" s="493"/>
      <c r="B516" s="83"/>
      <c r="C516" s="161"/>
      <c r="D516" s="489"/>
      <c r="E516" s="552"/>
      <c r="F516" s="500"/>
    </row>
    <row r="517" spans="1:6" s="437" customFormat="1" ht="102" x14ac:dyDescent="0.2">
      <c r="A517" s="108" t="s">
        <v>1867</v>
      </c>
      <c r="B517" s="83" t="s">
        <v>1749</v>
      </c>
      <c r="C517" s="161" t="s">
        <v>18</v>
      </c>
      <c r="D517" s="489">
        <v>1</v>
      </c>
      <c r="E517" s="552">
        <v>0</v>
      </c>
      <c r="F517" s="500">
        <f>D517*E517</f>
        <v>0</v>
      </c>
    </row>
    <row r="518" spans="1:6" s="437" customFormat="1" x14ac:dyDescent="0.2">
      <c r="A518" s="493"/>
      <c r="B518" s="83"/>
      <c r="C518" s="161"/>
      <c r="D518" s="489"/>
      <c r="E518" s="552"/>
      <c r="F518" s="500"/>
    </row>
    <row r="519" spans="1:6" s="437" customFormat="1" ht="51" x14ac:dyDescent="0.2">
      <c r="A519" s="108" t="s">
        <v>1868</v>
      </c>
      <c r="B519" s="83" t="s">
        <v>1751</v>
      </c>
      <c r="C519" s="161" t="s">
        <v>18</v>
      </c>
      <c r="D519" s="489">
        <v>1</v>
      </c>
      <c r="E519" s="552">
        <v>0</v>
      </c>
      <c r="F519" s="500">
        <f>D519*E519</f>
        <v>0</v>
      </c>
    </row>
    <row r="520" spans="1:6" s="437" customFormat="1" x14ac:dyDescent="0.2">
      <c r="A520" s="493"/>
      <c r="B520" s="83"/>
      <c r="C520" s="161"/>
      <c r="D520" s="489"/>
      <c r="E520" s="552"/>
      <c r="F520" s="500"/>
    </row>
    <row r="521" spans="1:6" s="437" customFormat="1" x14ac:dyDescent="0.2">
      <c r="A521" s="108" t="s">
        <v>1869</v>
      </c>
      <c r="B521" s="83" t="s">
        <v>1755</v>
      </c>
      <c r="C521" s="161" t="s">
        <v>18</v>
      </c>
      <c r="D521" s="489">
        <v>1</v>
      </c>
      <c r="E521" s="552">
        <v>0</v>
      </c>
      <c r="F521" s="500">
        <f>D521*E521</f>
        <v>0</v>
      </c>
    </row>
    <row r="522" spans="1:6" s="437" customFormat="1" x14ac:dyDescent="0.2">
      <c r="A522" s="108"/>
      <c r="B522" s="83"/>
      <c r="C522" s="161"/>
      <c r="D522" s="489"/>
      <c r="E522" s="552"/>
      <c r="F522" s="500"/>
    </row>
    <row r="523" spans="1:6" s="439" customFormat="1" x14ac:dyDescent="0.2">
      <c r="A523" s="219"/>
      <c r="B523" s="220" t="s">
        <v>1756</v>
      </c>
      <c r="C523" s="503"/>
      <c r="D523" s="504"/>
      <c r="E523" s="195"/>
      <c r="F523" s="490"/>
    </row>
    <row r="524" spans="1:6" s="437" customFormat="1" x14ac:dyDescent="0.2">
      <c r="A524" s="493"/>
      <c r="B524" s="502"/>
      <c r="C524" s="517"/>
      <c r="D524" s="495"/>
      <c r="E524" s="553"/>
      <c r="F524" s="521"/>
    </row>
    <row r="525" spans="1:6" s="439" customFormat="1" ht="51" x14ac:dyDescent="0.2">
      <c r="A525" s="108" t="s">
        <v>1870</v>
      </c>
      <c r="B525" s="83" t="s">
        <v>1740</v>
      </c>
      <c r="C525" s="161" t="s">
        <v>18</v>
      </c>
      <c r="D525" s="489">
        <v>1</v>
      </c>
      <c r="E525" s="552">
        <v>0</v>
      </c>
      <c r="F525" s="500">
        <f>D525*E525</f>
        <v>0</v>
      </c>
    </row>
    <row r="526" spans="1:6" s="439" customFormat="1" x14ac:dyDescent="0.2">
      <c r="A526" s="168"/>
      <c r="B526" s="77"/>
      <c r="C526" s="78"/>
      <c r="D526" s="211"/>
      <c r="E526" s="192"/>
      <c r="F526" s="487"/>
    </row>
    <row r="527" spans="1:6" s="439" customFormat="1" ht="51" x14ac:dyDescent="0.2">
      <c r="A527" s="108" t="s">
        <v>1871</v>
      </c>
      <c r="B527" s="83" t="s">
        <v>1742</v>
      </c>
      <c r="C527" s="161" t="s">
        <v>18</v>
      </c>
      <c r="D527" s="489">
        <v>1</v>
      </c>
      <c r="E527" s="552">
        <v>0</v>
      </c>
      <c r="F527" s="500">
        <f>D527*E527</f>
        <v>0</v>
      </c>
    </row>
    <row r="528" spans="1:6" s="439" customFormat="1" x14ac:dyDescent="0.2">
      <c r="A528" s="168"/>
      <c r="B528" s="77"/>
      <c r="C528" s="78"/>
      <c r="D528" s="211"/>
      <c r="E528" s="192"/>
      <c r="F528" s="487"/>
    </row>
    <row r="529" spans="1:6" s="444" customFormat="1" ht="89.25" x14ac:dyDescent="0.2">
      <c r="A529" s="108" t="s">
        <v>1872</v>
      </c>
      <c r="B529" s="499" t="s">
        <v>1873</v>
      </c>
      <c r="C529" s="161" t="s">
        <v>18</v>
      </c>
      <c r="D529" s="489">
        <v>1</v>
      </c>
      <c r="E529" s="552">
        <v>0</v>
      </c>
      <c r="F529" s="500">
        <f>D529*E529</f>
        <v>0</v>
      </c>
    </row>
    <row r="530" spans="1:6" s="444" customFormat="1" x14ac:dyDescent="0.2">
      <c r="A530" s="108"/>
      <c r="B530" s="499"/>
      <c r="C530" s="161"/>
      <c r="D530" s="489"/>
      <c r="E530" s="552"/>
      <c r="F530" s="500"/>
    </row>
    <row r="531" spans="1:6" s="439" customFormat="1" ht="25.5" x14ac:dyDescent="0.2">
      <c r="A531" s="108" t="s">
        <v>1874</v>
      </c>
      <c r="B531" s="83" t="s">
        <v>87</v>
      </c>
      <c r="C531" s="78"/>
      <c r="D531" s="211"/>
      <c r="E531" s="192"/>
      <c r="F531" s="487"/>
    </row>
    <row r="532" spans="1:6" s="439" customFormat="1" x14ac:dyDescent="0.2">
      <c r="A532" s="76"/>
      <c r="B532" s="77" t="s">
        <v>89</v>
      </c>
      <c r="C532" s="78" t="s">
        <v>77</v>
      </c>
      <c r="D532" s="211">
        <v>80</v>
      </c>
      <c r="E532" s="192">
        <v>0</v>
      </c>
      <c r="F532" s="487">
        <f>D532*E532</f>
        <v>0</v>
      </c>
    </row>
    <row r="533" spans="1:6" s="439" customFormat="1" x14ac:dyDescent="0.2">
      <c r="A533" s="108"/>
      <c r="B533" s="77" t="s">
        <v>90</v>
      </c>
      <c r="C533" s="78" t="s">
        <v>77</v>
      </c>
      <c r="D533" s="211">
        <v>80</v>
      </c>
      <c r="E533" s="192">
        <v>0</v>
      </c>
      <c r="F533" s="487">
        <f>D533*E533</f>
        <v>0</v>
      </c>
    </row>
    <row r="534" spans="1:6" s="439" customFormat="1" x14ac:dyDescent="0.2">
      <c r="A534" s="168"/>
      <c r="B534" s="77"/>
      <c r="C534" s="78"/>
      <c r="D534" s="211"/>
      <c r="E534" s="192"/>
      <c r="F534" s="487"/>
    </row>
    <row r="535" spans="1:6" s="444" customFormat="1" ht="38.25" x14ac:dyDescent="0.2">
      <c r="A535" s="108" t="s">
        <v>1875</v>
      </c>
      <c r="B535" s="131" t="s">
        <v>107</v>
      </c>
      <c r="C535" s="132" t="s">
        <v>77</v>
      </c>
      <c r="D535" s="211">
        <v>120</v>
      </c>
      <c r="E535" s="192">
        <v>0</v>
      </c>
      <c r="F535" s="132">
        <f>D535*E535</f>
        <v>0</v>
      </c>
    </row>
    <row r="536" spans="1:6" s="444" customFormat="1" x14ac:dyDescent="0.2">
      <c r="A536" s="76"/>
      <c r="B536" s="77"/>
      <c r="C536" s="78"/>
      <c r="D536" s="211"/>
      <c r="E536" s="192"/>
      <c r="F536" s="487"/>
    </row>
    <row r="537" spans="1:6" s="439" customFormat="1" x14ac:dyDescent="0.2">
      <c r="A537" s="579"/>
      <c r="B537" s="118"/>
      <c r="C537" s="154"/>
      <c r="D537" s="559"/>
      <c r="E537" s="580"/>
      <c r="F537" s="581"/>
    </row>
    <row r="538" spans="1:6" s="182" customFormat="1" x14ac:dyDescent="0.2">
      <c r="A538" s="501"/>
      <c r="B538" s="499"/>
      <c r="C538" s="161"/>
      <c r="D538" s="489"/>
      <c r="E538" s="552"/>
      <c r="F538" s="500"/>
    </row>
    <row r="539" spans="1:6" s="515" customFormat="1" ht="15.95" customHeight="1" x14ac:dyDescent="0.25">
      <c r="A539" s="510" t="s">
        <v>1761</v>
      </c>
      <c r="B539" s="511" t="str">
        <f>B311</f>
        <v>Predvideni vodohran Brezje pri Bojsnem 200 m3</v>
      </c>
      <c r="C539" s="512"/>
      <c r="D539" s="513"/>
      <c r="E539" s="600"/>
      <c r="F539" s="514">
        <f>SUM(F313:F538)</f>
        <v>0</v>
      </c>
    </row>
    <row r="540" spans="1:6" s="182" customFormat="1" x14ac:dyDescent="0.2">
      <c r="A540" s="501"/>
      <c r="B540" s="499"/>
      <c r="C540" s="13"/>
      <c r="D540" s="498"/>
      <c r="E540" s="552"/>
      <c r="F540" s="500"/>
    </row>
    <row r="541" spans="1:6" s="527" customFormat="1" ht="38.25" x14ac:dyDescent="0.25">
      <c r="A541" s="522" t="str">
        <f>A13</f>
        <v>4.3</v>
      </c>
      <c r="B541" s="523" t="str">
        <f>B13</f>
        <v>Zajetje Duplo v Pišecah: Prevezava cevovodov in predelava strojnih instalacij za črpanje vode iz zajetja v novi VH Pišece</v>
      </c>
      <c r="C541" s="524"/>
      <c r="D541" s="525"/>
      <c r="E541" s="601"/>
      <c r="F541" s="526"/>
    </row>
    <row r="542" spans="1:6" s="441" customFormat="1" ht="14.25" x14ac:dyDescent="0.2">
      <c r="A542" s="108"/>
      <c r="B542" s="225"/>
      <c r="C542" s="78"/>
      <c r="D542" s="211"/>
      <c r="E542" s="192"/>
      <c r="F542" s="487"/>
    </row>
    <row r="543" spans="1:6" s="439" customFormat="1" ht="51" x14ac:dyDescent="0.2">
      <c r="A543" s="82" t="s">
        <v>1876</v>
      </c>
      <c r="B543" s="83" t="s">
        <v>1583</v>
      </c>
      <c r="C543" s="78" t="s">
        <v>18</v>
      </c>
      <c r="D543" s="211">
        <v>1</v>
      </c>
      <c r="E543" s="192">
        <v>0</v>
      </c>
      <c r="F543" s="487">
        <f>ROUND(D543*E543,2)</f>
        <v>0</v>
      </c>
    </row>
    <row r="544" spans="1:6" s="439" customFormat="1" x14ac:dyDescent="0.2">
      <c r="A544" s="488"/>
      <c r="B544" s="83"/>
      <c r="C544" s="13"/>
      <c r="D544" s="489"/>
      <c r="E544" s="192"/>
      <c r="F544" s="487"/>
    </row>
    <row r="545" spans="1:6" s="439" customFormat="1" x14ac:dyDescent="0.2">
      <c r="A545" s="219"/>
      <c r="B545" s="228" t="s">
        <v>1584</v>
      </c>
      <c r="C545" s="221"/>
      <c r="D545" s="222"/>
      <c r="E545" s="195"/>
      <c r="F545" s="490"/>
    </row>
    <row r="546" spans="1:6" s="439" customFormat="1" ht="168.75" x14ac:dyDescent="0.2">
      <c r="A546" s="108"/>
      <c r="B546" s="491" t="s">
        <v>1585</v>
      </c>
      <c r="C546" s="161"/>
      <c r="D546" s="489"/>
      <c r="E546" s="192"/>
      <c r="F546" s="487"/>
    </row>
    <row r="547" spans="1:6" s="439" customFormat="1" ht="25.5" x14ac:dyDescent="0.2">
      <c r="A547" s="108" t="s">
        <v>1877</v>
      </c>
      <c r="B547" s="138" t="s">
        <v>1764</v>
      </c>
      <c r="C547" s="13"/>
      <c r="D547" s="489"/>
      <c r="E547" s="192"/>
      <c r="F547" s="487"/>
    </row>
    <row r="548" spans="1:6" x14ac:dyDescent="0.2">
      <c r="A548" s="108"/>
      <c r="B548" s="138" t="s">
        <v>1765</v>
      </c>
      <c r="C548" s="13" t="s">
        <v>66</v>
      </c>
      <c r="D548" s="489">
        <v>2</v>
      </c>
      <c r="E548" s="192">
        <v>0</v>
      </c>
      <c r="F548" s="487">
        <f>ROUND(D548*E548,2)</f>
        <v>0</v>
      </c>
    </row>
    <row r="549" spans="1:6" s="439" customFormat="1" x14ac:dyDescent="0.2">
      <c r="A549" s="493"/>
      <c r="B549" s="138" t="s">
        <v>1878</v>
      </c>
      <c r="C549" s="13" t="s">
        <v>66</v>
      </c>
      <c r="D549" s="489">
        <v>2</v>
      </c>
      <c r="E549" s="192">
        <v>0</v>
      </c>
      <c r="F549" s="487">
        <f>ROUND(D549*E549,2)</f>
        <v>0</v>
      </c>
    </row>
    <row r="550" spans="1:6" x14ac:dyDescent="0.2">
      <c r="A550" s="108"/>
      <c r="B550" s="138" t="s">
        <v>1766</v>
      </c>
      <c r="C550" s="13" t="s">
        <v>66</v>
      </c>
      <c r="D550" s="489">
        <v>2</v>
      </c>
      <c r="E550" s="192">
        <v>0</v>
      </c>
      <c r="F550" s="487">
        <f>ROUND(D550*E550,2)</f>
        <v>0</v>
      </c>
    </row>
    <row r="551" spans="1:6" s="439" customFormat="1" x14ac:dyDescent="0.2">
      <c r="A551" s="77"/>
      <c r="B551" s="77"/>
      <c r="C551" s="161"/>
      <c r="D551" s="489"/>
      <c r="E551" s="192"/>
      <c r="F551" s="487"/>
    </row>
    <row r="552" spans="1:6" s="439" customFormat="1" x14ac:dyDescent="0.2">
      <c r="A552" s="219"/>
      <c r="B552" s="228" t="s">
        <v>1595</v>
      </c>
      <c r="C552" s="221"/>
      <c r="D552" s="222"/>
      <c r="E552" s="195"/>
      <c r="F552" s="490"/>
    </row>
    <row r="553" spans="1:6" s="439" customFormat="1" ht="45" x14ac:dyDescent="0.2">
      <c r="A553" s="108"/>
      <c r="B553" s="492" t="s">
        <v>1596</v>
      </c>
      <c r="C553" s="13"/>
      <c r="D553" s="489"/>
      <c r="E553" s="192"/>
      <c r="F553" s="487"/>
    </row>
    <row r="554" spans="1:6" s="439" customFormat="1" x14ac:dyDescent="0.2">
      <c r="A554" s="108" t="s">
        <v>1879</v>
      </c>
      <c r="B554" s="138" t="s">
        <v>1770</v>
      </c>
      <c r="C554" s="13"/>
      <c r="D554" s="489"/>
      <c r="E554" s="192"/>
      <c r="F554" s="487"/>
    </row>
    <row r="555" spans="1:6" s="439" customFormat="1" x14ac:dyDescent="0.2">
      <c r="A555" s="108"/>
      <c r="B555" s="138" t="s">
        <v>1771</v>
      </c>
      <c r="C555" s="13" t="s">
        <v>66</v>
      </c>
      <c r="D555" s="489">
        <v>2</v>
      </c>
      <c r="E555" s="192">
        <v>0</v>
      </c>
      <c r="F555" s="487">
        <f>ROUND(D555*E555,2)</f>
        <v>0</v>
      </c>
    </row>
    <row r="556" spans="1:6" s="439" customFormat="1" x14ac:dyDescent="0.2">
      <c r="A556" s="108"/>
      <c r="B556" s="138"/>
      <c r="C556" s="13"/>
      <c r="D556" s="487"/>
      <c r="E556" s="192"/>
      <c r="F556" s="487"/>
    </row>
    <row r="557" spans="1:6" s="439" customFormat="1" x14ac:dyDescent="0.2">
      <c r="A557" s="219"/>
      <c r="B557" s="228" t="s">
        <v>1599</v>
      </c>
      <c r="C557" s="221"/>
      <c r="D557" s="222"/>
      <c r="E557" s="195"/>
      <c r="F557" s="490"/>
    </row>
    <row r="558" spans="1:6" s="439" customFormat="1" ht="106.5" customHeight="1" x14ac:dyDescent="0.2">
      <c r="A558" s="108" t="s">
        <v>1880</v>
      </c>
      <c r="B558" s="138" t="s">
        <v>1773</v>
      </c>
      <c r="C558" s="13"/>
      <c r="D558" s="489"/>
      <c r="E558" s="192"/>
      <c r="F558" s="487"/>
    </row>
    <row r="559" spans="1:6" s="439" customFormat="1" ht="15" customHeight="1" x14ac:dyDescent="0.2">
      <c r="A559" s="108"/>
      <c r="B559" s="138" t="s">
        <v>1771</v>
      </c>
      <c r="C559" s="13" t="s">
        <v>66</v>
      </c>
      <c r="D559" s="489">
        <v>1</v>
      </c>
      <c r="E559" s="192">
        <v>0</v>
      </c>
      <c r="F559" s="487">
        <v>0</v>
      </c>
    </row>
    <row r="560" spans="1:6" s="439" customFormat="1" ht="15" customHeight="1" x14ac:dyDescent="0.2">
      <c r="A560" s="108"/>
      <c r="B560" s="138" t="s">
        <v>1881</v>
      </c>
      <c r="C560" s="13" t="s">
        <v>66</v>
      </c>
      <c r="D560" s="489">
        <v>1</v>
      </c>
      <c r="E560" s="192">
        <v>0</v>
      </c>
      <c r="F560" s="487">
        <v>0</v>
      </c>
    </row>
    <row r="561" spans="1:6" s="439" customFormat="1" ht="15" customHeight="1" x14ac:dyDescent="0.2">
      <c r="A561" s="108"/>
      <c r="B561" s="138" t="s">
        <v>1882</v>
      </c>
      <c r="C561" s="13" t="s">
        <v>66</v>
      </c>
      <c r="D561" s="489">
        <v>1</v>
      </c>
      <c r="E561" s="192">
        <v>0</v>
      </c>
      <c r="F561" s="487">
        <v>0</v>
      </c>
    </row>
    <row r="562" spans="1:6" s="439" customFormat="1" ht="15" customHeight="1" x14ac:dyDescent="0.2">
      <c r="A562" s="108"/>
      <c r="B562" s="138" t="s">
        <v>1883</v>
      </c>
      <c r="C562" s="13" t="s">
        <v>66</v>
      </c>
      <c r="D562" s="489">
        <v>1</v>
      </c>
      <c r="E562" s="192">
        <v>0</v>
      </c>
      <c r="F562" s="487">
        <v>0</v>
      </c>
    </row>
    <row r="563" spans="1:6" s="439" customFormat="1" ht="15" customHeight="1" x14ac:dyDescent="0.2">
      <c r="A563" s="108"/>
      <c r="B563" s="138" t="s">
        <v>1884</v>
      </c>
      <c r="C563" s="13" t="s">
        <v>66</v>
      </c>
      <c r="D563" s="489">
        <v>1</v>
      </c>
      <c r="E563" s="192">
        <v>0</v>
      </c>
      <c r="F563" s="487">
        <v>0</v>
      </c>
    </row>
    <row r="564" spans="1:6" s="439" customFormat="1" x14ac:dyDescent="0.2">
      <c r="A564" s="108"/>
      <c r="B564" s="138"/>
      <c r="C564" s="13"/>
      <c r="D564" s="489"/>
      <c r="E564" s="192"/>
      <c r="F564" s="487"/>
    </row>
    <row r="565" spans="1:6" s="439" customFormat="1" x14ac:dyDescent="0.2">
      <c r="A565" s="219"/>
      <c r="B565" s="228" t="s">
        <v>1774</v>
      </c>
      <c r="C565" s="221"/>
      <c r="D565" s="222"/>
      <c r="E565" s="195"/>
      <c r="F565" s="490"/>
    </row>
    <row r="566" spans="1:6" s="439" customFormat="1" ht="63.75" x14ac:dyDescent="0.2">
      <c r="A566" s="108" t="s">
        <v>1885</v>
      </c>
      <c r="B566" s="138" t="s">
        <v>1776</v>
      </c>
      <c r="C566" s="13"/>
      <c r="D566" s="489"/>
      <c r="E566" s="192"/>
      <c r="F566" s="487"/>
    </row>
    <row r="567" spans="1:6" s="439" customFormat="1" x14ac:dyDescent="0.2">
      <c r="A567" s="108"/>
      <c r="B567" s="138" t="s">
        <v>1886</v>
      </c>
      <c r="C567" s="13" t="s">
        <v>66</v>
      </c>
      <c r="D567" s="489">
        <v>2</v>
      </c>
      <c r="E567" s="192">
        <v>0</v>
      </c>
      <c r="F567" s="487">
        <v>0</v>
      </c>
    </row>
    <row r="568" spans="1:6" s="439" customFormat="1" ht="15" customHeight="1" x14ac:dyDescent="0.2">
      <c r="A568" s="108"/>
      <c r="B568" s="138"/>
      <c r="C568" s="13"/>
      <c r="D568" s="489"/>
      <c r="E568" s="192"/>
      <c r="F568" s="487"/>
    </row>
    <row r="569" spans="1:6" s="439" customFormat="1" x14ac:dyDescent="0.2">
      <c r="A569" s="219"/>
      <c r="B569" s="228" t="s">
        <v>1786</v>
      </c>
      <c r="C569" s="221"/>
      <c r="D569" s="222"/>
      <c r="E569" s="195"/>
      <c r="F569" s="490"/>
    </row>
    <row r="570" spans="1:6" s="439" customFormat="1" ht="117.75" customHeight="1" x14ac:dyDescent="0.2">
      <c r="A570" s="108"/>
      <c r="B570" s="491" t="s">
        <v>1621</v>
      </c>
      <c r="C570" s="13"/>
      <c r="D570" s="489"/>
      <c r="E570" s="192"/>
      <c r="F570" s="487"/>
    </row>
    <row r="571" spans="1:6" s="439" customFormat="1" ht="25.5" x14ac:dyDescent="0.2">
      <c r="A571" s="108" t="s">
        <v>1887</v>
      </c>
      <c r="B571" s="138" t="s">
        <v>1623</v>
      </c>
      <c r="C571" s="13"/>
      <c r="D571" s="489"/>
      <c r="E571" s="192"/>
      <c r="F571" s="487"/>
    </row>
    <row r="572" spans="1:6" s="439" customFormat="1" x14ac:dyDescent="0.2">
      <c r="A572" s="108"/>
      <c r="B572" s="138" t="s">
        <v>1589</v>
      </c>
      <c r="C572" s="13" t="s">
        <v>66</v>
      </c>
      <c r="D572" s="489">
        <v>1</v>
      </c>
      <c r="E572" s="192">
        <v>0</v>
      </c>
      <c r="F572" s="487">
        <f>ROUND(D572*E572,2)</f>
        <v>0</v>
      </c>
    </row>
    <row r="573" spans="1:6" s="439" customFormat="1" x14ac:dyDescent="0.2">
      <c r="A573" s="108"/>
      <c r="B573" s="138"/>
      <c r="C573" s="13"/>
      <c r="D573" s="489"/>
      <c r="E573" s="192"/>
      <c r="F573" s="487"/>
    </row>
    <row r="574" spans="1:6" s="437" customFormat="1" x14ac:dyDescent="0.2">
      <c r="A574" s="219"/>
      <c r="B574" s="228" t="s">
        <v>1888</v>
      </c>
      <c r="C574" s="503"/>
      <c r="D574" s="504"/>
      <c r="E574" s="195"/>
      <c r="F574" s="490"/>
    </row>
    <row r="575" spans="1:6" s="439" customFormat="1" ht="33.75" x14ac:dyDescent="0.2">
      <c r="A575" s="108"/>
      <c r="B575" s="492" t="s">
        <v>1889</v>
      </c>
      <c r="C575" s="13"/>
      <c r="D575" s="489"/>
      <c r="E575" s="192"/>
      <c r="F575" s="487"/>
    </row>
    <row r="576" spans="1:6" s="439" customFormat="1" ht="25.5" x14ac:dyDescent="0.2">
      <c r="A576" s="108" t="s">
        <v>1890</v>
      </c>
      <c r="B576" s="138" t="s">
        <v>1891</v>
      </c>
      <c r="C576" s="13"/>
      <c r="D576" s="489"/>
      <c r="E576" s="192"/>
      <c r="F576" s="487"/>
    </row>
    <row r="577" spans="1:6" s="439" customFormat="1" x14ac:dyDescent="0.2">
      <c r="A577" s="108"/>
      <c r="B577" s="138" t="s">
        <v>1892</v>
      </c>
      <c r="C577" s="13" t="s">
        <v>66</v>
      </c>
      <c r="D577" s="489">
        <v>2</v>
      </c>
      <c r="E577" s="192">
        <v>0</v>
      </c>
      <c r="F577" s="487">
        <f>ROUND(D577*E577,2)</f>
        <v>0</v>
      </c>
    </row>
    <row r="578" spans="1:6" s="439" customFormat="1" x14ac:dyDescent="0.2">
      <c r="A578" s="108"/>
      <c r="B578" s="138"/>
      <c r="C578" s="13"/>
      <c r="D578" s="489"/>
      <c r="E578" s="192"/>
      <c r="F578" s="487"/>
    </row>
    <row r="579" spans="1:6" s="437" customFormat="1" x14ac:dyDescent="0.2">
      <c r="A579" s="219"/>
      <c r="B579" s="228" t="s">
        <v>1893</v>
      </c>
      <c r="C579" s="503"/>
      <c r="D579" s="504"/>
      <c r="E579" s="195"/>
      <c r="F579" s="490"/>
    </row>
    <row r="580" spans="1:6" s="439" customFormat="1" ht="157.5" x14ac:dyDescent="0.2">
      <c r="A580" s="108"/>
      <c r="B580" s="497" t="s">
        <v>1894</v>
      </c>
      <c r="C580" s="13"/>
      <c r="D580" s="489"/>
      <c r="E580" s="192"/>
      <c r="F580" s="487"/>
    </row>
    <row r="581" spans="1:6" s="439" customFormat="1" ht="38.25" x14ac:dyDescent="0.2">
      <c r="A581" s="108" t="s">
        <v>1895</v>
      </c>
      <c r="B581" s="138" t="s">
        <v>1896</v>
      </c>
      <c r="C581" s="13" t="s">
        <v>66</v>
      </c>
      <c r="D581" s="489">
        <v>2</v>
      </c>
      <c r="E581" s="192">
        <v>0</v>
      </c>
      <c r="F581" s="487">
        <f>ROUND(D581*E581,2)</f>
        <v>0</v>
      </c>
    </row>
    <row r="582" spans="1:6" s="439" customFormat="1" x14ac:dyDescent="0.2">
      <c r="A582" s="108"/>
      <c r="B582" s="138"/>
      <c r="C582" s="13"/>
      <c r="D582" s="489"/>
      <c r="E582" s="192"/>
      <c r="F582" s="487"/>
    </row>
    <row r="583" spans="1:6" s="437" customFormat="1" x14ac:dyDescent="0.2">
      <c r="A583" s="219"/>
      <c r="B583" s="228" t="s">
        <v>1897</v>
      </c>
      <c r="C583" s="503"/>
      <c r="D583" s="504"/>
      <c r="E583" s="195"/>
      <c r="F583" s="490"/>
    </row>
    <row r="584" spans="1:6" s="439" customFormat="1" ht="146.25" x14ac:dyDescent="0.2">
      <c r="A584" s="108"/>
      <c r="B584" s="497" t="s">
        <v>1898</v>
      </c>
      <c r="C584" s="13"/>
      <c r="D584" s="489"/>
      <c r="E584" s="192"/>
      <c r="F584" s="487"/>
    </row>
    <row r="585" spans="1:6" s="439" customFormat="1" ht="38.25" x14ac:dyDescent="0.2">
      <c r="A585" s="108" t="s">
        <v>1899</v>
      </c>
      <c r="B585" s="138" t="s">
        <v>1900</v>
      </c>
      <c r="C585" s="13" t="s">
        <v>66</v>
      </c>
      <c r="D585" s="489">
        <v>2</v>
      </c>
      <c r="E585" s="192">
        <v>0</v>
      </c>
      <c r="F585" s="487">
        <f>ROUND(D585*E585,2)</f>
        <v>0</v>
      </c>
    </row>
    <row r="586" spans="1:6" s="439" customFormat="1" x14ac:dyDescent="0.2">
      <c r="A586" s="108"/>
      <c r="B586" s="138"/>
      <c r="C586" s="13"/>
      <c r="D586" s="489"/>
      <c r="E586" s="192"/>
      <c r="F586" s="487"/>
    </row>
    <row r="587" spans="1:6" s="439" customFormat="1" x14ac:dyDescent="0.2">
      <c r="A587" s="219"/>
      <c r="B587" s="228" t="s">
        <v>1604</v>
      </c>
      <c r="C587" s="221"/>
      <c r="D587" s="222"/>
      <c r="E587" s="195"/>
      <c r="F587" s="490"/>
    </row>
    <row r="588" spans="1:6" s="439" customFormat="1" ht="90" x14ac:dyDescent="0.2">
      <c r="A588" s="108"/>
      <c r="B588" s="491" t="s">
        <v>1605</v>
      </c>
      <c r="C588" s="13"/>
      <c r="D588" s="489"/>
      <c r="E588" s="192"/>
      <c r="F588" s="487"/>
    </row>
    <row r="589" spans="1:6" s="439" customFormat="1" x14ac:dyDescent="0.2">
      <c r="A589" s="108"/>
      <c r="B589" s="138"/>
      <c r="C589" s="13"/>
      <c r="D589" s="489"/>
      <c r="E589" s="192"/>
      <c r="F589" s="487"/>
    </row>
    <row r="590" spans="1:6" s="439" customFormat="1" ht="59.25" customHeight="1" x14ac:dyDescent="0.2">
      <c r="A590" s="108" t="s">
        <v>1901</v>
      </c>
      <c r="B590" s="138" t="s">
        <v>1902</v>
      </c>
      <c r="C590" s="13"/>
      <c r="D590" s="489"/>
      <c r="E590" s="192"/>
      <c r="F590" s="487"/>
    </row>
    <row r="591" spans="1:6" s="439" customFormat="1" x14ac:dyDescent="0.2">
      <c r="A591" s="108"/>
      <c r="B591" s="138" t="s">
        <v>1903</v>
      </c>
      <c r="C591" s="13" t="s">
        <v>66</v>
      </c>
      <c r="D591" s="489">
        <v>1</v>
      </c>
      <c r="E591" s="192">
        <v>0</v>
      </c>
      <c r="F591" s="487">
        <f>ROUND(D591*E591,2)</f>
        <v>0</v>
      </c>
    </row>
    <row r="592" spans="1:6" s="439" customFormat="1" x14ac:dyDescent="0.2">
      <c r="A592" s="108"/>
      <c r="B592" s="138" t="s">
        <v>1904</v>
      </c>
      <c r="C592" s="13" t="s">
        <v>66</v>
      </c>
      <c r="D592" s="489">
        <v>2</v>
      </c>
      <c r="E592" s="192">
        <v>0</v>
      </c>
      <c r="F592" s="487">
        <f>ROUND(D592*E592,2)</f>
        <v>0</v>
      </c>
    </row>
    <row r="593" spans="1:6" s="439" customFormat="1" x14ac:dyDescent="0.2">
      <c r="A593" s="108"/>
      <c r="B593" s="138" t="s">
        <v>1905</v>
      </c>
      <c r="C593" s="13" t="s">
        <v>66</v>
      </c>
      <c r="D593" s="489">
        <v>2</v>
      </c>
      <c r="E593" s="192">
        <v>0</v>
      </c>
      <c r="F593" s="487">
        <f>ROUND(D593*E593,2)</f>
        <v>0</v>
      </c>
    </row>
    <row r="594" spans="1:6" s="439" customFormat="1" x14ac:dyDescent="0.2">
      <c r="A594" s="108"/>
      <c r="B594" s="138" t="s">
        <v>1906</v>
      </c>
      <c r="C594" s="13" t="s">
        <v>66</v>
      </c>
      <c r="D594" s="489">
        <v>1</v>
      </c>
      <c r="E594" s="192">
        <v>0</v>
      </c>
      <c r="F594" s="487">
        <f>ROUND(D594*E594,2)</f>
        <v>0</v>
      </c>
    </row>
    <row r="595" spans="1:6" s="439" customFormat="1" x14ac:dyDescent="0.2">
      <c r="A595" s="108"/>
      <c r="B595" s="138" t="s">
        <v>1907</v>
      </c>
      <c r="C595" s="13" t="s">
        <v>66</v>
      </c>
      <c r="D595" s="489">
        <v>1</v>
      </c>
      <c r="E595" s="192">
        <v>0</v>
      </c>
      <c r="F595" s="487">
        <f>ROUND(D595*E595,2)</f>
        <v>0</v>
      </c>
    </row>
    <row r="596" spans="1:6" s="439" customFormat="1" x14ac:dyDescent="0.2">
      <c r="A596" s="108"/>
      <c r="B596" s="138" t="s">
        <v>1908</v>
      </c>
      <c r="C596" s="13" t="s">
        <v>66</v>
      </c>
      <c r="D596" s="489">
        <v>2</v>
      </c>
      <c r="E596" s="192">
        <v>0</v>
      </c>
      <c r="F596" s="487">
        <f t="shared" ref="F596:F605" si="2">ROUND(D596*E596,2)</f>
        <v>0</v>
      </c>
    </row>
    <row r="597" spans="1:6" s="439" customFormat="1" x14ac:dyDescent="0.2">
      <c r="A597" s="108"/>
      <c r="B597" s="138" t="s">
        <v>1611</v>
      </c>
      <c r="C597" s="13" t="s">
        <v>66</v>
      </c>
      <c r="D597" s="489">
        <v>2</v>
      </c>
      <c r="E597" s="192">
        <v>0</v>
      </c>
      <c r="F597" s="487">
        <f t="shared" si="2"/>
        <v>0</v>
      </c>
    </row>
    <row r="598" spans="1:6" s="439" customFormat="1" x14ac:dyDescent="0.2">
      <c r="A598" s="108"/>
      <c r="B598" s="138" t="s">
        <v>1909</v>
      </c>
      <c r="C598" s="13" t="s">
        <v>66</v>
      </c>
      <c r="D598" s="489">
        <v>1</v>
      </c>
      <c r="E598" s="192">
        <v>0</v>
      </c>
      <c r="F598" s="487">
        <f t="shared" si="2"/>
        <v>0</v>
      </c>
    </row>
    <row r="599" spans="1:6" s="439" customFormat="1" x14ac:dyDescent="0.2">
      <c r="A599" s="108"/>
      <c r="B599" s="138" t="s">
        <v>1910</v>
      </c>
      <c r="C599" s="13" t="s">
        <v>66</v>
      </c>
      <c r="D599" s="489">
        <v>2</v>
      </c>
      <c r="E599" s="192">
        <v>0</v>
      </c>
      <c r="F599" s="487">
        <f t="shared" si="2"/>
        <v>0</v>
      </c>
    </row>
    <row r="600" spans="1:6" s="439" customFormat="1" x14ac:dyDescent="0.2">
      <c r="A600" s="108"/>
      <c r="B600" s="138" t="s">
        <v>1911</v>
      </c>
      <c r="C600" s="13" t="s">
        <v>66</v>
      </c>
      <c r="D600" s="489">
        <v>2</v>
      </c>
      <c r="E600" s="192">
        <v>0</v>
      </c>
      <c r="F600" s="487">
        <f t="shared" si="2"/>
        <v>0</v>
      </c>
    </row>
    <row r="601" spans="1:6" s="439" customFormat="1" x14ac:dyDescent="0.2">
      <c r="A601" s="108"/>
      <c r="B601" s="138" t="s">
        <v>1912</v>
      </c>
      <c r="C601" s="13" t="s">
        <v>66</v>
      </c>
      <c r="D601" s="489">
        <v>4</v>
      </c>
      <c r="E601" s="192">
        <v>0</v>
      </c>
      <c r="F601" s="487">
        <f t="shared" si="2"/>
        <v>0</v>
      </c>
    </row>
    <row r="602" spans="1:6" s="439" customFormat="1" x14ac:dyDescent="0.2">
      <c r="A602" s="108"/>
      <c r="B602" s="138" t="s">
        <v>1913</v>
      </c>
      <c r="C602" s="13" t="s">
        <v>66</v>
      </c>
      <c r="D602" s="489">
        <v>4</v>
      </c>
      <c r="E602" s="192">
        <v>0</v>
      </c>
      <c r="F602" s="487">
        <f t="shared" si="2"/>
        <v>0</v>
      </c>
    </row>
    <row r="603" spans="1:6" s="439" customFormat="1" x14ac:dyDescent="0.2">
      <c r="A603" s="108"/>
      <c r="B603" s="138" t="s">
        <v>1914</v>
      </c>
      <c r="C603" s="13" t="s">
        <v>66</v>
      </c>
      <c r="D603" s="489">
        <v>2</v>
      </c>
      <c r="E603" s="192">
        <v>0</v>
      </c>
      <c r="F603" s="487">
        <f t="shared" si="2"/>
        <v>0</v>
      </c>
    </row>
    <row r="604" spans="1:6" s="439" customFormat="1" x14ac:dyDescent="0.2">
      <c r="A604" s="493"/>
      <c r="B604" s="138" t="s">
        <v>1915</v>
      </c>
      <c r="C604" s="13" t="s">
        <v>66</v>
      </c>
      <c r="D604" s="489">
        <v>2</v>
      </c>
      <c r="E604" s="192">
        <v>0</v>
      </c>
      <c r="F604" s="487">
        <f t="shared" si="2"/>
        <v>0</v>
      </c>
    </row>
    <row r="605" spans="1:6" s="439" customFormat="1" x14ac:dyDescent="0.2">
      <c r="A605" s="493"/>
      <c r="B605" s="138" t="s">
        <v>1916</v>
      </c>
      <c r="C605" s="13" t="s">
        <v>66</v>
      </c>
      <c r="D605" s="489">
        <v>2</v>
      </c>
      <c r="E605" s="192">
        <v>0</v>
      </c>
      <c r="F605" s="487">
        <f t="shared" si="2"/>
        <v>0</v>
      </c>
    </row>
    <row r="606" spans="1:6" s="439" customFormat="1" x14ac:dyDescent="0.2">
      <c r="A606" s="493"/>
      <c r="B606" s="138" t="s">
        <v>1917</v>
      </c>
      <c r="C606" s="13" t="s">
        <v>66</v>
      </c>
      <c r="D606" s="489">
        <v>2</v>
      </c>
      <c r="E606" s="192">
        <v>0</v>
      </c>
      <c r="F606" s="487">
        <f>ROUND(D606*E606,2)</f>
        <v>0</v>
      </c>
    </row>
    <row r="607" spans="1:6" s="439" customFormat="1" x14ac:dyDescent="0.2">
      <c r="A607" s="108"/>
      <c r="B607" s="138"/>
      <c r="C607" s="13"/>
      <c r="D607" s="489"/>
      <c r="E607" s="192"/>
      <c r="F607" s="487"/>
    </row>
    <row r="608" spans="1:6" s="439" customFormat="1" x14ac:dyDescent="0.2">
      <c r="A608" s="219"/>
      <c r="B608" s="228" t="s">
        <v>1614</v>
      </c>
      <c r="C608" s="221"/>
      <c r="D608" s="222"/>
      <c r="E608" s="195"/>
      <c r="F608" s="490"/>
    </row>
    <row r="609" spans="1:6" s="439" customFormat="1" ht="82.5" customHeight="1" x14ac:dyDescent="0.2">
      <c r="A609" s="108" t="s">
        <v>1918</v>
      </c>
      <c r="B609" s="138" t="s">
        <v>1919</v>
      </c>
      <c r="C609" s="13"/>
      <c r="D609" s="489"/>
      <c r="E609" s="192"/>
      <c r="F609" s="487"/>
    </row>
    <row r="610" spans="1:6" s="439" customFormat="1" x14ac:dyDescent="0.2">
      <c r="A610" s="108"/>
      <c r="B610" s="138" t="s">
        <v>1920</v>
      </c>
      <c r="C610" s="13" t="s">
        <v>66</v>
      </c>
      <c r="D610" s="489">
        <v>1</v>
      </c>
      <c r="E610" s="192">
        <v>0</v>
      </c>
      <c r="F610" s="487">
        <f>ROUND(D610*E610,2)</f>
        <v>0</v>
      </c>
    </row>
    <row r="611" spans="1:6" s="439" customFormat="1" x14ac:dyDescent="0.2">
      <c r="A611" s="108"/>
      <c r="B611" s="138"/>
      <c r="C611" s="13"/>
      <c r="D611" s="489"/>
      <c r="E611" s="192"/>
      <c r="F611" s="487"/>
    </row>
    <row r="612" spans="1:6" s="437" customFormat="1" ht="38.25" x14ac:dyDescent="0.2">
      <c r="A612" s="219"/>
      <c r="B612" s="220" t="s">
        <v>1921</v>
      </c>
      <c r="C612" s="221"/>
      <c r="D612" s="222"/>
      <c r="E612" s="194"/>
      <c r="F612" s="223"/>
    </row>
    <row r="613" spans="1:6" s="437" customFormat="1" x14ac:dyDescent="0.2">
      <c r="A613" s="174"/>
      <c r="B613" s="83"/>
      <c r="C613" s="13"/>
      <c r="D613" s="489"/>
      <c r="E613" s="1"/>
      <c r="F613" s="85"/>
    </row>
    <row r="614" spans="1:6" s="437" customFormat="1" ht="63.75" x14ac:dyDescent="0.2">
      <c r="A614" s="108" t="s">
        <v>1922</v>
      </c>
      <c r="B614" s="83" t="s">
        <v>1923</v>
      </c>
      <c r="C614" s="13" t="s">
        <v>18</v>
      </c>
      <c r="D614" s="489">
        <v>6</v>
      </c>
      <c r="E614" s="1">
        <v>0</v>
      </c>
      <c r="F614" s="85">
        <f>D614*E614</f>
        <v>0</v>
      </c>
    </row>
    <row r="615" spans="1:6" s="437" customFormat="1" ht="25.5" x14ac:dyDescent="0.2">
      <c r="A615" s="174"/>
      <c r="B615" s="83" t="s">
        <v>99</v>
      </c>
      <c r="C615" s="13" t="s">
        <v>66</v>
      </c>
      <c r="D615" s="489">
        <v>1</v>
      </c>
      <c r="E615" s="1"/>
      <c r="F615" s="85"/>
    </row>
    <row r="616" spans="1:6" s="437" customFormat="1" x14ac:dyDescent="0.2">
      <c r="A616" s="174"/>
      <c r="B616" s="83" t="s">
        <v>1924</v>
      </c>
      <c r="C616" s="13" t="s">
        <v>66</v>
      </c>
      <c r="D616" s="489">
        <v>1</v>
      </c>
      <c r="E616" s="1"/>
      <c r="F616" s="85"/>
    </row>
    <row r="617" spans="1:6" s="437" customFormat="1" x14ac:dyDescent="0.2">
      <c r="A617" s="174"/>
      <c r="B617" s="83" t="s">
        <v>1925</v>
      </c>
      <c r="C617" s="13" t="s">
        <v>66</v>
      </c>
      <c r="D617" s="489">
        <v>1</v>
      </c>
      <c r="E617" s="1"/>
      <c r="F617" s="85"/>
    </row>
    <row r="618" spans="1:6" s="437" customFormat="1" x14ac:dyDescent="0.2">
      <c r="A618" s="174"/>
      <c r="B618" s="83" t="s">
        <v>1926</v>
      </c>
      <c r="C618" s="13" t="s">
        <v>66</v>
      </c>
      <c r="D618" s="489">
        <v>1</v>
      </c>
      <c r="E618" s="1"/>
      <c r="F618" s="85"/>
    </row>
    <row r="619" spans="1:6" s="437" customFormat="1" x14ac:dyDescent="0.2">
      <c r="A619" s="174"/>
      <c r="B619" s="83" t="s">
        <v>1927</v>
      </c>
      <c r="C619" s="13" t="s">
        <v>66</v>
      </c>
      <c r="D619" s="489">
        <v>1</v>
      </c>
      <c r="E619" s="1"/>
      <c r="F619" s="85"/>
    </row>
    <row r="620" spans="1:6" s="437" customFormat="1" x14ac:dyDescent="0.2">
      <c r="A620" s="174"/>
      <c r="B620" s="83"/>
      <c r="C620" s="13"/>
      <c r="D620" s="489"/>
      <c r="E620" s="1"/>
      <c r="F620" s="85"/>
    </row>
    <row r="621" spans="1:6" s="437" customFormat="1" ht="38.25" x14ac:dyDescent="0.2">
      <c r="A621" s="174" t="s">
        <v>94</v>
      </c>
      <c r="B621" s="83" t="s">
        <v>1928</v>
      </c>
      <c r="C621" s="13" t="s">
        <v>18</v>
      </c>
      <c r="D621" s="489">
        <v>1</v>
      </c>
      <c r="E621" s="1">
        <v>0</v>
      </c>
      <c r="F621" s="85">
        <f>D621*E621</f>
        <v>0</v>
      </c>
    </row>
    <row r="622" spans="1:6" s="437" customFormat="1" ht="38.25" x14ac:dyDescent="0.2">
      <c r="A622" s="174"/>
      <c r="B622" s="83" t="s">
        <v>1929</v>
      </c>
      <c r="C622" s="13" t="s">
        <v>66</v>
      </c>
      <c r="D622" s="489">
        <v>1</v>
      </c>
      <c r="E622" s="1"/>
      <c r="F622" s="85"/>
    </row>
    <row r="623" spans="1:6" s="437" customFormat="1" ht="38.25" x14ac:dyDescent="0.2">
      <c r="A623" s="174"/>
      <c r="B623" s="83" t="s">
        <v>1930</v>
      </c>
      <c r="C623" s="13" t="s">
        <v>66</v>
      </c>
      <c r="D623" s="489">
        <v>1</v>
      </c>
      <c r="E623" s="1"/>
      <c r="F623" s="85"/>
    </row>
    <row r="624" spans="1:6" s="437" customFormat="1" ht="38.25" x14ac:dyDescent="0.2">
      <c r="A624" s="174"/>
      <c r="B624" s="83" t="s">
        <v>1931</v>
      </c>
      <c r="C624" s="13" t="s">
        <v>66</v>
      </c>
      <c r="D624" s="489">
        <v>1</v>
      </c>
      <c r="E624" s="1"/>
      <c r="F624" s="85"/>
    </row>
    <row r="625" spans="1:6" s="437" customFormat="1" x14ac:dyDescent="0.2">
      <c r="A625" s="174"/>
      <c r="B625" s="83" t="s">
        <v>1932</v>
      </c>
      <c r="C625" s="13" t="s">
        <v>66</v>
      </c>
      <c r="D625" s="489">
        <v>1</v>
      </c>
      <c r="E625" s="1"/>
      <c r="F625" s="85"/>
    </row>
    <row r="626" spans="1:6" s="437" customFormat="1" ht="25.5" x14ac:dyDescent="0.2">
      <c r="A626" s="174"/>
      <c r="B626" s="83" t="s">
        <v>1933</v>
      </c>
      <c r="C626" s="13" t="s">
        <v>66</v>
      </c>
      <c r="D626" s="489">
        <v>1</v>
      </c>
      <c r="E626" s="1"/>
      <c r="F626" s="85"/>
    </row>
    <row r="627" spans="1:6" s="437" customFormat="1" x14ac:dyDescent="0.2">
      <c r="A627" s="174"/>
      <c r="B627" s="83" t="s">
        <v>1934</v>
      </c>
      <c r="C627" s="13" t="s">
        <v>66</v>
      </c>
      <c r="D627" s="489">
        <v>1</v>
      </c>
      <c r="E627" s="1"/>
      <c r="F627" s="85"/>
    </row>
    <row r="628" spans="1:6" s="437" customFormat="1" x14ac:dyDescent="0.2">
      <c r="A628" s="174"/>
      <c r="B628" s="83" t="s">
        <v>1935</v>
      </c>
      <c r="C628" s="13" t="s">
        <v>66</v>
      </c>
      <c r="D628" s="489">
        <v>1</v>
      </c>
      <c r="E628" s="1"/>
      <c r="F628" s="85"/>
    </row>
    <row r="629" spans="1:6" s="437" customFormat="1" x14ac:dyDescent="0.2">
      <c r="A629" s="174"/>
      <c r="B629" s="83" t="s">
        <v>1936</v>
      </c>
      <c r="C629" s="13" t="s">
        <v>66</v>
      </c>
      <c r="D629" s="489">
        <v>1</v>
      </c>
      <c r="E629" s="1"/>
      <c r="F629" s="85"/>
    </row>
    <row r="630" spans="1:6" s="437" customFormat="1" x14ac:dyDescent="0.2">
      <c r="A630" s="174"/>
      <c r="B630" s="83" t="s">
        <v>1937</v>
      </c>
      <c r="C630" s="13" t="s">
        <v>66</v>
      </c>
      <c r="D630" s="489">
        <v>1</v>
      </c>
      <c r="E630" s="1"/>
      <c r="F630" s="85"/>
    </row>
    <row r="631" spans="1:6" s="437" customFormat="1" ht="25.5" x14ac:dyDescent="0.2">
      <c r="A631" s="174"/>
      <c r="B631" s="83" t="s">
        <v>1938</v>
      </c>
      <c r="C631" s="13" t="s">
        <v>66</v>
      </c>
      <c r="D631" s="489">
        <v>1</v>
      </c>
      <c r="E631" s="1"/>
      <c r="F631" s="85"/>
    </row>
    <row r="632" spans="1:6" s="437" customFormat="1" x14ac:dyDescent="0.2">
      <c r="A632" s="174"/>
      <c r="B632" s="83"/>
      <c r="C632" s="13"/>
      <c r="D632" s="489"/>
      <c r="E632" s="1"/>
      <c r="F632" s="85"/>
    </row>
    <row r="633" spans="1:6" s="439" customFormat="1" x14ac:dyDescent="0.2">
      <c r="A633" s="219"/>
      <c r="B633" s="228" t="s">
        <v>1799</v>
      </c>
      <c r="C633" s="221"/>
      <c r="D633" s="222"/>
      <c r="E633" s="195"/>
      <c r="F633" s="490"/>
    </row>
    <row r="634" spans="1:6" s="439" customFormat="1" x14ac:dyDescent="0.2">
      <c r="A634" s="108" t="s">
        <v>1939</v>
      </c>
      <c r="B634" s="83" t="s">
        <v>1629</v>
      </c>
      <c r="C634" s="13" t="s">
        <v>66</v>
      </c>
      <c r="D634" s="489">
        <v>1</v>
      </c>
      <c r="E634" s="192">
        <v>0</v>
      </c>
      <c r="F634" s="487">
        <f>D634*E634</f>
        <v>0</v>
      </c>
    </row>
    <row r="635" spans="1:6" s="439" customFormat="1" x14ac:dyDescent="0.2">
      <c r="A635" s="77"/>
      <c r="B635" s="83"/>
      <c r="C635" s="13"/>
      <c r="D635" s="489"/>
      <c r="E635" s="1"/>
      <c r="F635" s="487"/>
    </row>
    <row r="636" spans="1:6" s="439" customFormat="1" x14ac:dyDescent="0.2">
      <c r="A636" s="108" t="s">
        <v>1940</v>
      </c>
      <c r="B636" s="83" t="s">
        <v>1631</v>
      </c>
      <c r="C636" s="13" t="s">
        <v>66</v>
      </c>
      <c r="D636" s="489">
        <v>1</v>
      </c>
      <c r="E636" s="192">
        <v>0</v>
      </c>
      <c r="F636" s="487">
        <f>D636*E636</f>
        <v>0</v>
      </c>
    </row>
    <row r="637" spans="1:6" s="439" customFormat="1" x14ac:dyDescent="0.2">
      <c r="A637" s="108"/>
      <c r="B637" s="83"/>
      <c r="C637" s="13"/>
      <c r="D637" s="489"/>
      <c r="E637" s="192"/>
      <c r="F637" s="487"/>
    </row>
    <row r="638" spans="1:6" s="439" customFormat="1" ht="51" x14ac:dyDescent="0.2">
      <c r="A638" s="108" t="s">
        <v>1941</v>
      </c>
      <c r="B638" s="83" t="s">
        <v>1633</v>
      </c>
      <c r="C638" s="13" t="s">
        <v>66</v>
      </c>
      <c r="D638" s="489">
        <v>5</v>
      </c>
      <c r="E638" s="192">
        <v>0</v>
      </c>
      <c r="F638" s="487">
        <v>0</v>
      </c>
    </row>
    <row r="639" spans="1:6" s="439" customFormat="1" x14ac:dyDescent="0.2">
      <c r="A639" s="77"/>
      <c r="B639" s="83"/>
      <c r="C639" s="13"/>
      <c r="D639" s="489"/>
      <c r="E639" s="1"/>
      <c r="F639" s="487"/>
    </row>
    <row r="640" spans="1:6" s="439" customFormat="1" x14ac:dyDescent="0.2">
      <c r="A640" s="108" t="s">
        <v>1942</v>
      </c>
      <c r="B640" s="83" t="s">
        <v>1804</v>
      </c>
      <c r="C640" s="13" t="s">
        <v>66</v>
      </c>
      <c r="D640" s="489">
        <v>1</v>
      </c>
      <c r="E640" s="192">
        <v>0</v>
      </c>
      <c r="F640" s="487">
        <f>D640*E640</f>
        <v>0</v>
      </c>
    </row>
    <row r="641" spans="1:6" s="439" customFormat="1" x14ac:dyDescent="0.2">
      <c r="A641" s="108"/>
      <c r="B641" s="83"/>
      <c r="C641" s="13"/>
      <c r="D641" s="489"/>
      <c r="E641" s="192"/>
      <c r="F641" s="487"/>
    </row>
    <row r="642" spans="1:6" s="439" customFormat="1" x14ac:dyDescent="0.2">
      <c r="A642" s="108" t="s">
        <v>1943</v>
      </c>
      <c r="B642" s="83" t="s">
        <v>1806</v>
      </c>
      <c r="C642" s="13" t="s">
        <v>66</v>
      </c>
      <c r="D642" s="489">
        <v>1</v>
      </c>
      <c r="E642" s="192">
        <v>0</v>
      </c>
      <c r="F642" s="487">
        <v>0</v>
      </c>
    </row>
    <row r="643" spans="1:6" s="439" customFormat="1" x14ac:dyDescent="0.2">
      <c r="A643" s="77"/>
      <c r="B643" s="83"/>
      <c r="C643" s="13"/>
      <c r="D643" s="489"/>
      <c r="E643" s="1"/>
      <c r="F643" s="487"/>
    </row>
    <row r="644" spans="1:6" s="439" customFormat="1" x14ac:dyDescent="0.2">
      <c r="A644" s="108" t="s">
        <v>1944</v>
      </c>
      <c r="B644" s="83" t="s">
        <v>1808</v>
      </c>
      <c r="C644" s="13" t="s">
        <v>66</v>
      </c>
      <c r="D644" s="489">
        <v>1</v>
      </c>
      <c r="E644" s="192">
        <v>0</v>
      </c>
      <c r="F644" s="487">
        <v>0</v>
      </c>
    </row>
    <row r="645" spans="1:6" s="437" customFormat="1" x14ac:dyDescent="0.2">
      <c r="A645" s="108"/>
      <c r="B645" s="83"/>
      <c r="C645" s="13"/>
      <c r="D645" s="498"/>
      <c r="E645" s="192"/>
      <c r="F645" s="487"/>
    </row>
    <row r="646" spans="1:6" s="437" customFormat="1" x14ac:dyDescent="0.2">
      <c r="A646" s="108" t="s">
        <v>1945</v>
      </c>
      <c r="B646" s="83" t="s">
        <v>1946</v>
      </c>
      <c r="C646" s="13" t="s">
        <v>18</v>
      </c>
      <c r="D646" s="489">
        <v>1</v>
      </c>
      <c r="E646" s="192">
        <v>0</v>
      </c>
      <c r="F646" s="487">
        <f>ROUND(D646*E646,2)</f>
        <v>0</v>
      </c>
    </row>
    <row r="647" spans="1:6" s="439" customFormat="1" x14ac:dyDescent="0.2">
      <c r="A647" s="77"/>
      <c r="B647" s="83"/>
      <c r="C647" s="161"/>
      <c r="D647" s="211"/>
      <c r="E647" s="552"/>
      <c r="F647" s="500"/>
    </row>
    <row r="648" spans="1:6" s="520" customFormat="1" ht="114.75" x14ac:dyDescent="0.2">
      <c r="A648" s="108" t="s">
        <v>1947</v>
      </c>
      <c r="B648" s="227" t="s">
        <v>1948</v>
      </c>
      <c r="C648" s="13" t="s">
        <v>18</v>
      </c>
      <c r="D648" s="489">
        <v>1</v>
      </c>
      <c r="E648" s="192">
        <v>0</v>
      </c>
      <c r="F648" s="487">
        <v>0</v>
      </c>
    </row>
    <row r="649" spans="1:6" s="520" customFormat="1" x14ac:dyDescent="0.2">
      <c r="A649" s="174"/>
      <c r="B649" s="227"/>
      <c r="C649" s="13"/>
      <c r="D649" s="489"/>
      <c r="E649" s="192"/>
      <c r="F649" s="487"/>
    </row>
    <row r="650" spans="1:6" s="441" customFormat="1" ht="51" x14ac:dyDescent="0.2">
      <c r="A650" s="108" t="s">
        <v>1949</v>
      </c>
      <c r="B650" s="225" t="s">
        <v>1950</v>
      </c>
      <c r="C650" s="161" t="s">
        <v>18</v>
      </c>
      <c r="D650" s="489">
        <v>1</v>
      </c>
      <c r="E650" s="192">
        <v>0</v>
      </c>
      <c r="F650" s="487">
        <f>ROUND(D650*E650,2)</f>
        <v>0</v>
      </c>
    </row>
    <row r="651" spans="1:6" s="439" customFormat="1" ht="15" customHeight="1" x14ac:dyDescent="0.2">
      <c r="A651" s="174"/>
      <c r="B651" s="83"/>
      <c r="C651" s="13"/>
      <c r="D651" s="489"/>
      <c r="E651" s="192"/>
      <c r="F651" s="487"/>
    </row>
    <row r="652" spans="1:6" s="182" customFormat="1" ht="51" x14ac:dyDescent="0.2">
      <c r="A652" s="108" t="s">
        <v>1951</v>
      </c>
      <c r="B652" s="499" t="s">
        <v>1736</v>
      </c>
      <c r="C652" s="161" t="s">
        <v>911</v>
      </c>
      <c r="D652" s="489">
        <v>30</v>
      </c>
      <c r="E652" s="552">
        <v>0</v>
      </c>
      <c r="F652" s="500">
        <f>D652*E652</f>
        <v>0</v>
      </c>
    </row>
    <row r="653" spans="1:6" s="439" customFormat="1" x14ac:dyDescent="0.2">
      <c r="A653" s="168"/>
      <c r="B653" s="77"/>
      <c r="C653" s="78"/>
      <c r="D653" s="211"/>
      <c r="E653" s="192"/>
      <c r="F653" s="487"/>
    </row>
    <row r="654" spans="1:6" s="437" customFormat="1" x14ac:dyDescent="0.2">
      <c r="A654" s="108"/>
      <c r="B654" s="83"/>
      <c r="C654" s="13"/>
      <c r="D654" s="489"/>
      <c r="E654" s="192"/>
      <c r="F654" s="487"/>
    </row>
    <row r="655" spans="1:6" s="439" customFormat="1" x14ac:dyDescent="0.2">
      <c r="A655" s="219"/>
      <c r="B655" s="220" t="s">
        <v>1952</v>
      </c>
      <c r="C655" s="503"/>
      <c r="D655" s="504"/>
      <c r="E655" s="195"/>
      <c r="F655" s="490"/>
    </row>
    <row r="656" spans="1:6" s="437" customFormat="1" x14ac:dyDescent="0.2">
      <c r="A656" s="108"/>
      <c r="B656" s="83"/>
      <c r="C656" s="13"/>
      <c r="D656" s="489"/>
      <c r="E656" s="192"/>
      <c r="F656" s="487"/>
    </row>
    <row r="657" spans="1:6" s="437" customFormat="1" ht="33.75" x14ac:dyDescent="0.2">
      <c r="A657" s="108"/>
      <c r="B657" s="497" t="s">
        <v>1953</v>
      </c>
      <c r="C657" s="161"/>
      <c r="D657" s="489"/>
      <c r="E657" s="552"/>
      <c r="F657" s="500"/>
    </row>
    <row r="658" spans="1:6" s="437" customFormat="1" x14ac:dyDescent="0.2">
      <c r="A658" s="108"/>
      <c r="B658" s="497"/>
      <c r="C658" s="13"/>
      <c r="D658" s="489"/>
      <c r="E658" s="552"/>
      <c r="F658" s="500"/>
    </row>
    <row r="659" spans="1:6" s="439" customFormat="1" ht="38.25" x14ac:dyDescent="0.2">
      <c r="A659" s="108" t="s">
        <v>1954</v>
      </c>
      <c r="B659" s="83" t="s">
        <v>1955</v>
      </c>
      <c r="C659" s="13" t="s">
        <v>18</v>
      </c>
      <c r="D659" s="489">
        <v>1</v>
      </c>
      <c r="E659" s="192">
        <v>0</v>
      </c>
      <c r="F659" s="487">
        <v>0</v>
      </c>
    </row>
    <row r="660" spans="1:6" s="439" customFormat="1" x14ac:dyDescent="0.2">
      <c r="A660" s="108"/>
      <c r="B660" s="83"/>
      <c r="C660" s="161"/>
      <c r="D660" s="489"/>
      <c r="E660" s="552"/>
      <c r="F660" s="500"/>
    </row>
    <row r="661" spans="1:6" s="439" customFormat="1" ht="140.25" x14ac:dyDescent="0.2">
      <c r="A661" s="108" t="s">
        <v>1956</v>
      </c>
      <c r="B661" s="83" t="s">
        <v>1957</v>
      </c>
      <c r="C661" s="161" t="s">
        <v>18</v>
      </c>
      <c r="D661" s="489">
        <v>1</v>
      </c>
      <c r="E661" s="552">
        <v>0</v>
      </c>
      <c r="F661" s="500">
        <f>D661*E661</f>
        <v>0</v>
      </c>
    </row>
    <row r="662" spans="1:6" s="439" customFormat="1" x14ac:dyDescent="0.2">
      <c r="A662" s="108"/>
      <c r="B662" s="83"/>
      <c r="C662" s="161"/>
      <c r="D662" s="489"/>
      <c r="E662" s="552"/>
      <c r="F662" s="500"/>
    </row>
    <row r="663" spans="1:6" s="439" customFormat="1" ht="102" x14ac:dyDescent="0.2">
      <c r="A663" s="108" t="s">
        <v>1958</v>
      </c>
      <c r="B663" s="83" t="s">
        <v>1959</v>
      </c>
      <c r="C663" s="161" t="s">
        <v>18</v>
      </c>
      <c r="D663" s="489">
        <v>1</v>
      </c>
      <c r="E663" s="552">
        <v>0</v>
      </c>
      <c r="F663" s="500">
        <f>D663*E663</f>
        <v>0</v>
      </c>
    </row>
    <row r="664" spans="1:6" s="439" customFormat="1" x14ac:dyDescent="0.2">
      <c r="A664" s="108"/>
      <c r="B664" s="83"/>
      <c r="C664" s="161"/>
      <c r="D664" s="489"/>
      <c r="E664" s="552"/>
      <c r="F664" s="500"/>
    </row>
    <row r="665" spans="1:6" s="439" customFormat="1" x14ac:dyDescent="0.2">
      <c r="A665" s="219"/>
      <c r="B665" s="220" t="s">
        <v>1756</v>
      </c>
      <c r="C665" s="503"/>
      <c r="D665" s="504"/>
      <c r="E665" s="195"/>
      <c r="F665" s="490"/>
    </row>
    <row r="666" spans="1:6" s="437" customFormat="1" x14ac:dyDescent="0.2">
      <c r="A666" s="108"/>
      <c r="B666" s="83"/>
      <c r="C666" s="161"/>
      <c r="D666" s="489"/>
      <c r="E666" s="552"/>
      <c r="F666" s="500"/>
    </row>
    <row r="667" spans="1:6" s="439" customFormat="1" ht="51" x14ac:dyDescent="0.2">
      <c r="A667" s="108" t="s">
        <v>1960</v>
      </c>
      <c r="B667" s="83" t="s">
        <v>1961</v>
      </c>
      <c r="C667" s="161" t="s">
        <v>18</v>
      </c>
      <c r="D667" s="489">
        <v>1</v>
      </c>
      <c r="E667" s="552">
        <v>0</v>
      </c>
      <c r="F667" s="500">
        <f>D667*E667</f>
        <v>0</v>
      </c>
    </row>
    <row r="668" spans="1:6" s="439" customFormat="1" x14ac:dyDescent="0.2">
      <c r="A668" s="168"/>
      <c r="B668" s="77"/>
      <c r="C668" s="78"/>
      <c r="D668" s="211"/>
      <c r="E668" s="192"/>
      <c r="F668" s="487"/>
    </row>
    <row r="669" spans="1:6" s="439" customFormat="1" ht="51" x14ac:dyDescent="0.2">
      <c r="A669" s="108" t="s">
        <v>1962</v>
      </c>
      <c r="B669" s="83" t="s">
        <v>1963</v>
      </c>
      <c r="C669" s="161" t="s">
        <v>18</v>
      </c>
      <c r="D669" s="489">
        <v>1</v>
      </c>
      <c r="E669" s="552">
        <v>0</v>
      </c>
      <c r="F669" s="500">
        <f>D669*E669</f>
        <v>0</v>
      </c>
    </row>
    <row r="670" spans="1:6" s="439" customFormat="1" x14ac:dyDescent="0.2">
      <c r="A670" s="168"/>
      <c r="B670" s="77"/>
      <c r="C670" s="78"/>
      <c r="D670" s="211"/>
      <c r="E670" s="192"/>
      <c r="F670" s="487"/>
    </row>
    <row r="671" spans="1:6" s="444" customFormat="1" ht="89.25" x14ac:dyDescent="0.2">
      <c r="A671" s="108" t="s">
        <v>1964</v>
      </c>
      <c r="B671" s="499" t="s">
        <v>1965</v>
      </c>
      <c r="C671" s="161" t="s">
        <v>18</v>
      </c>
      <c r="D671" s="489">
        <v>1</v>
      </c>
      <c r="E671" s="552">
        <v>0</v>
      </c>
      <c r="F671" s="500">
        <f>D671*E671</f>
        <v>0</v>
      </c>
    </row>
    <row r="672" spans="1:6" s="444" customFormat="1" x14ac:dyDescent="0.2">
      <c r="A672" s="168"/>
      <c r="B672" s="499"/>
      <c r="C672" s="161"/>
      <c r="D672" s="489"/>
      <c r="E672" s="552"/>
      <c r="F672" s="500"/>
    </row>
    <row r="673" spans="1:6" s="439" customFormat="1" ht="25.5" x14ac:dyDescent="0.2">
      <c r="A673" s="108" t="s">
        <v>1966</v>
      </c>
      <c r="B673" s="83" t="s">
        <v>87</v>
      </c>
      <c r="C673" s="78"/>
      <c r="D673" s="211"/>
      <c r="E673" s="192"/>
      <c r="F673" s="487"/>
    </row>
    <row r="674" spans="1:6" s="439" customFormat="1" x14ac:dyDescent="0.2">
      <c r="A674" s="76"/>
      <c r="B674" s="77" t="s">
        <v>89</v>
      </c>
      <c r="C674" s="78" t="s">
        <v>77</v>
      </c>
      <c r="D674" s="211">
        <v>40</v>
      </c>
      <c r="E674" s="192">
        <v>0</v>
      </c>
      <c r="F674" s="487">
        <f>D674*E674</f>
        <v>0</v>
      </c>
    </row>
    <row r="675" spans="1:6" s="439" customFormat="1" x14ac:dyDescent="0.2">
      <c r="A675" s="108"/>
      <c r="B675" s="77" t="s">
        <v>90</v>
      </c>
      <c r="C675" s="78" t="s">
        <v>77</v>
      </c>
      <c r="D675" s="211">
        <v>40</v>
      </c>
      <c r="E675" s="192">
        <v>0</v>
      </c>
      <c r="F675" s="487">
        <f>D675*E675</f>
        <v>0</v>
      </c>
    </row>
    <row r="676" spans="1:6" s="439" customFormat="1" x14ac:dyDescent="0.2">
      <c r="A676" s="168"/>
      <c r="B676" s="77"/>
      <c r="C676" s="78"/>
      <c r="D676" s="211"/>
      <c r="E676" s="192"/>
      <c r="F676" s="487"/>
    </row>
    <row r="677" spans="1:6" s="444" customFormat="1" ht="38.25" x14ac:dyDescent="0.2">
      <c r="A677" s="108" t="s">
        <v>1967</v>
      </c>
      <c r="B677" s="131" t="s">
        <v>107</v>
      </c>
      <c r="C677" s="132" t="s">
        <v>77</v>
      </c>
      <c r="D677" s="211">
        <v>40</v>
      </c>
      <c r="E677" s="192">
        <v>0</v>
      </c>
      <c r="F677" s="132">
        <f>D677*E677</f>
        <v>0</v>
      </c>
    </row>
    <row r="678" spans="1:6" s="444" customFormat="1" x14ac:dyDescent="0.2">
      <c r="A678" s="76"/>
      <c r="B678" s="77"/>
      <c r="C678" s="78"/>
      <c r="D678" s="211"/>
      <c r="E678" s="192"/>
      <c r="F678" s="487"/>
    </row>
    <row r="679" spans="1:6" s="439" customFormat="1" x14ac:dyDescent="0.2">
      <c r="A679" s="579"/>
      <c r="B679" s="118"/>
      <c r="C679" s="154"/>
      <c r="D679" s="559"/>
      <c r="E679" s="580"/>
      <c r="F679" s="581"/>
    </row>
    <row r="680" spans="1:6" s="182" customFormat="1" x14ac:dyDescent="0.2">
      <c r="A680" s="501"/>
      <c r="B680" s="499"/>
      <c r="C680" s="161"/>
      <c r="D680" s="489"/>
      <c r="E680" s="552"/>
      <c r="F680" s="500"/>
    </row>
    <row r="681" spans="1:6" s="515" customFormat="1" ht="38.25" x14ac:dyDescent="0.25">
      <c r="A681" s="522" t="s">
        <v>1761</v>
      </c>
      <c r="B681" s="523" t="str">
        <f>B13</f>
        <v>Zajetje Duplo v Pišecah: Prevezava cevovodov in predelava strojnih instalacij za črpanje vode iz zajetja v novi VH Pišece</v>
      </c>
      <c r="C681" s="524"/>
      <c r="D681" s="525"/>
      <c r="E681" s="601"/>
      <c r="F681" s="526">
        <f>SUM(F543:F680)</f>
        <v>0</v>
      </c>
    </row>
    <row r="682" spans="1:6" s="182" customFormat="1" x14ac:dyDescent="0.2">
      <c r="A682" s="501"/>
      <c r="B682" s="499"/>
      <c r="C682" s="161"/>
      <c r="D682" s="489"/>
      <c r="E682" s="552"/>
      <c r="F682" s="500"/>
    </row>
    <row r="683" spans="1:6" s="515" customFormat="1" ht="38.25" x14ac:dyDescent="0.25">
      <c r="A683" s="528" t="s">
        <v>1452</v>
      </c>
      <c r="B683" s="529" t="str">
        <f>B14</f>
        <v>Vodohran Bizeljsko (Pišeška cesta):Predelava strojnih instalacij za navezavo novega cevovoda NL DN 100 na vodohran Pišece</v>
      </c>
      <c r="C683" s="530"/>
      <c r="D683" s="531"/>
      <c r="E683" s="602"/>
      <c r="F683" s="532"/>
    </row>
    <row r="684" spans="1:6" s="437" customFormat="1" ht="15" customHeight="1" x14ac:dyDescent="0.2">
      <c r="A684" s="174"/>
      <c r="B684" s="83"/>
      <c r="C684" s="13"/>
      <c r="D684" s="489"/>
      <c r="E684" s="192"/>
      <c r="F684" s="487"/>
    </row>
    <row r="685" spans="1:6" s="437" customFormat="1" ht="102" x14ac:dyDescent="0.2">
      <c r="A685" s="108" t="s">
        <v>1968</v>
      </c>
      <c r="B685" s="83" t="s">
        <v>1969</v>
      </c>
      <c r="C685" s="161" t="s">
        <v>18</v>
      </c>
      <c r="D685" s="489">
        <v>1</v>
      </c>
      <c r="E685" s="552">
        <v>0</v>
      </c>
      <c r="F685" s="500">
        <f>D685*E685</f>
        <v>0</v>
      </c>
    </row>
    <row r="686" spans="1:6" s="437" customFormat="1" ht="15" customHeight="1" x14ac:dyDescent="0.2">
      <c r="A686" s="174"/>
      <c r="B686" s="83"/>
      <c r="C686" s="13"/>
      <c r="D686" s="489"/>
      <c r="E686" s="192"/>
      <c r="F686" s="487"/>
    </row>
    <row r="687" spans="1:6" s="437" customFormat="1" ht="38.25" x14ac:dyDescent="0.2">
      <c r="A687" s="174" t="s">
        <v>1970</v>
      </c>
      <c r="B687" s="83" t="s">
        <v>1971</v>
      </c>
      <c r="C687" s="161" t="s">
        <v>18</v>
      </c>
      <c r="D687" s="489">
        <v>1</v>
      </c>
      <c r="E687" s="552">
        <v>0</v>
      </c>
      <c r="F687" s="500">
        <f>D687*E687</f>
        <v>0</v>
      </c>
    </row>
    <row r="688" spans="1:6" s="437" customFormat="1" ht="15" customHeight="1" x14ac:dyDescent="0.2">
      <c r="A688" s="174"/>
      <c r="B688" s="83"/>
      <c r="C688" s="13"/>
      <c r="D688" s="489"/>
      <c r="E688" s="192"/>
      <c r="F688" s="487"/>
    </row>
    <row r="689" spans="1:6" s="437" customFormat="1" ht="38.25" x14ac:dyDescent="0.2">
      <c r="A689" s="174" t="s">
        <v>1972</v>
      </c>
      <c r="B689" s="83" t="s">
        <v>1973</v>
      </c>
      <c r="C689" s="161" t="s">
        <v>18</v>
      </c>
      <c r="D689" s="489">
        <v>1</v>
      </c>
      <c r="E689" s="552">
        <v>0</v>
      </c>
      <c r="F689" s="500">
        <f>D689*E689</f>
        <v>0</v>
      </c>
    </row>
    <row r="690" spans="1:6" s="437" customFormat="1" ht="15" customHeight="1" x14ac:dyDescent="0.2">
      <c r="A690" s="174"/>
      <c r="B690" s="83"/>
      <c r="C690" s="13"/>
      <c r="D690" s="489"/>
      <c r="E690" s="192"/>
      <c r="F690" s="487"/>
    </row>
    <row r="691" spans="1:6" s="439" customFormat="1" x14ac:dyDescent="0.2">
      <c r="A691" s="219"/>
      <c r="B691" s="228" t="s">
        <v>1599</v>
      </c>
      <c r="C691" s="221"/>
      <c r="D691" s="222"/>
      <c r="E691" s="195"/>
      <c r="F691" s="490"/>
    </row>
    <row r="692" spans="1:6" s="439" customFormat="1" ht="106.5" customHeight="1" x14ac:dyDescent="0.2">
      <c r="A692" s="108" t="s">
        <v>1974</v>
      </c>
      <c r="B692" s="138" t="s">
        <v>1975</v>
      </c>
      <c r="C692" s="13"/>
      <c r="D692" s="489"/>
      <c r="E692" s="192"/>
      <c r="F692" s="487"/>
    </row>
    <row r="693" spans="1:6" s="439" customFormat="1" ht="15" customHeight="1" x14ac:dyDescent="0.2">
      <c r="A693" s="108"/>
      <c r="B693" s="138" t="s">
        <v>1766</v>
      </c>
      <c r="C693" s="13" t="s">
        <v>66</v>
      </c>
      <c r="D693" s="489">
        <v>1</v>
      </c>
      <c r="E693" s="192">
        <v>0</v>
      </c>
      <c r="F693" s="487">
        <v>0</v>
      </c>
    </row>
    <row r="694" spans="1:6" s="439" customFormat="1" x14ac:dyDescent="0.2">
      <c r="A694" s="108"/>
      <c r="B694" s="138"/>
      <c r="C694" s="13"/>
      <c r="D694" s="489"/>
      <c r="E694" s="192"/>
      <c r="F694" s="487"/>
    </row>
    <row r="695" spans="1:6" s="439" customFormat="1" x14ac:dyDescent="0.2">
      <c r="A695" s="219"/>
      <c r="B695" s="228" t="s">
        <v>1595</v>
      </c>
      <c r="C695" s="221"/>
      <c r="D695" s="222"/>
      <c r="E695" s="195"/>
      <c r="F695" s="490"/>
    </row>
    <row r="696" spans="1:6" s="439" customFormat="1" ht="45" x14ac:dyDescent="0.2">
      <c r="A696" s="108"/>
      <c r="B696" s="492" t="s">
        <v>1596</v>
      </c>
      <c r="C696" s="13"/>
      <c r="D696" s="489"/>
      <c r="E696" s="192"/>
      <c r="F696" s="487"/>
    </row>
    <row r="697" spans="1:6" s="439" customFormat="1" x14ac:dyDescent="0.2">
      <c r="A697" s="108" t="s">
        <v>1976</v>
      </c>
      <c r="B697" s="138" t="s">
        <v>1770</v>
      </c>
      <c r="C697" s="13"/>
      <c r="D697" s="489"/>
      <c r="E697" s="192"/>
      <c r="F697" s="487"/>
    </row>
    <row r="698" spans="1:6" s="439" customFormat="1" x14ac:dyDescent="0.2">
      <c r="A698" s="108"/>
      <c r="B698" s="138" t="s">
        <v>1766</v>
      </c>
      <c r="C698" s="13" t="s">
        <v>66</v>
      </c>
      <c r="D698" s="489">
        <v>2</v>
      </c>
      <c r="E698" s="192">
        <v>0</v>
      </c>
      <c r="F698" s="487">
        <f>ROUND(D698*E698,2)</f>
        <v>0</v>
      </c>
    </row>
    <row r="699" spans="1:6" s="439" customFormat="1" x14ac:dyDescent="0.2">
      <c r="A699" s="108"/>
      <c r="B699" s="138"/>
      <c r="C699" s="13"/>
      <c r="D699" s="487"/>
      <c r="E699" s="192"/>
      <c r="F699" s="487"/>
    </row>
    <row r="700" spans="1:6" x14ac:dyDescent="0.2">
      <c r="A700" s="219"/>
      <c r="B700" s="228" t="s">
        <v>1584</v>
      </c>
      <c r="C700" s="221"/>
      <c r="D700" s="222"/>
      <c r="E700" s="195"/>
      <c r="F700" s="490"/>
    </row>
    <row r="701" spans="1:6" s="439" customFormat="1" ht="96.75" customHeight="1" x14ac:dyDescent="0.2">
      <c r="A701" s="108"/>
      <c r="B701" s="492" t="s">
        <v>1977</v>
      </c>
      <c r="C701" s="13"/>
      <c r="D701" s="489"/>
      <c r="E701" s="192"/>
      <c r="F701" s="487"/>
    </row>
    <row r="702" spans="1:6" s="439" customFormat="1" ht="25.5" x14ac:dyDescent="0.2">
      <c r="A702" s="108" t="s">
        <v>1978</v>
      </c>
      <c r="B702" s="138" t="s">
        <v>1594</v>
      </c>
      <c r="C702" s="13"/>
      <c r="D702" s="489"/>
      <c r="E702" s="192"/>
      <c r="F702" s="487"/>
    </row>
    <row r="703" spans="1:6" s="439" customFormat="1" x14ac:dyDescent="0.2">
      <c r="A703" s="108"/>
      <c r="B703" s="138" t="s">
        <v>1588</v>
      </c>
      <c r="C703" s="13" t="s">
        <v>66</v>
      </c>
      <c r="D703" s="489">
        <v>1</v>
      </c>
      <c r="E703" s="192">
        <v>0</v>
      </c>
      <c r="F703" s="487">
        <f>ROUND(D703*E703,2)</f>
        <v>0</v>
      </c>
    </row>
    <row r="704" spans="1:6" s="439" customFormat="1" x14ac:dyDescent="0.2">
      <c r="A704" s="108"/>
      <c r="B704" s="138"/>
      <c r="C704" s="13"/>
      <c r="D704" s="489"/>
      <c r="E704" s="192"/>
      <c r="F704" s="487"/>
    </row>
    <row r="705" spans="1:6" x14ac:dyDescent="0.2">
      <c r="A705" s="219"/>
      <c r="B705" s="228" t="s">
        <v>1788</v>
      </c>
      <c r="C705" s="221"/>
      <c r="D705" s="222"/>
      <c r="E705" s="195"/>
      <c r="F705" s="490"/>
    </row>
    <row r="706" spans="1:6" ht="56.25" x14ac:dyDescent="0.2">
      <c r="A706" s="108"/>
      <c r="B706" s="497" t="s">
        <v>1624</v>
      </c>
      <c r="C706" s="13"/>
      <c r="D706" s="489"/>
      <c r="E706" s="192"/>
      <c r="F706" s="487"/>
    </row>
    <row r="707" spans="1:6" ht="15.75" customHeight="1" x14ac:dyDescent="0.2">
      <c r="A707" s="108" t="s">
        <v>1979</v>
      </c>
      <c r="B707" s="138" t="s">
        <v>1980</v>
      </c>
      <c r="C707" s="13" t="s">
        <v>66</v>
      </c>
      <c r="D707" s="489">
        <v>1</v>
      </c>
      <c r="E707" s="192">
        <v>0</v>
      </c>
      <c r="F707" s="487">
        <f>ROUND(D707*E707,2)</f>
        <v>0</v>
      </c>
    </row>
    <row r="708" spans="1:6" x14ac:dyDescent="0.2">
      <c r="A708" s="108"/>
      <c r="B708" s="138"/>
      <c r="C708" s="13"/>
      <c r="D708" s="489"/>
      <c r="E708" s="192"/>
      <c r="F708" s="487"/>
    </row>
    <row r="709" spans="1:6" s="439" customFormat="1" ht="51" x14ac:dyDescent="0.2">
      <c r="A709" s="219"/>
      <c r="B709" s="220" t="s">
        <v>1634</v>
      </c>
      <c r="C709" s="221"/>
      <c r="D709" s="222"/>
      <c r="E709" s="195"/>
      <c r="F709" s="490"/>
    </row>
    <row r="710" spans="1:6" s="439" customFormat="1" x14ac:dyDescent="0.2">
      <c r="A710" s="108"/>
      <c r="B710" s="78"/>
      <c r="C710" s="13"/>
      <c r="D710" s="489"/>
      <c r="E710" s="192"/>
      <c r="F710" s="487"/>
    </row>
    <row r="711" spans="1:6" s="439" customFormat="1" x14ac:dyDescent="0.2">
      <c r="A711" s="108" t="s">
        <v>1981</v>
      </c>
      <c r="B711" s="227" t="s">
        <v>1982</v>
      </c>
      <c r="C711" s="13" t="s">
        <v>18</v>
      </c>
      <c r="D711" s="489">
        <v>2</v>
      </c>
      <c r="E711" s="192">
        <v>0</v>
      </c>
      <c r="F711" s="487">
        <f>ROUND(D711*E711,2)</f>
        <v>0</v>
      </c>
    </row>
    <row r="712" spans="1:6" s="439" customFormat="1" ht="25.5" x14ac:dyDescent="0.2">
      <c r="A712" s="174"/>
      <c r="B712" s="83" t="s">
        <v>1983</v>
      </c>
      <c r="C712" s="13" t="s">
        <v>66</v>
      </c>
      <c r="D712" s="489">
        <v>1</v>
      </c>
      <c r="E712" s="192"/>
      <c r="F712" s="487"/>
    </row>
    <row r="713" spans="1:6" s="439" customFormat="1" ht="25.5" x14ac:dyDescent="0.2">
      <c r="A713" s="174"/>
      <c r="B713" s="83" t="s">
        <v>1984</v>
      </c>
      <c r="C713" s="13" t="s">
        <v>96</v>
      </c>
      <c r="D713" s="489">
        <v>0.5</v>
      </c>
      <c r="E713" s="192"/>
      <c r="F713" s="487"/>
    </row>
    <row r="714" spans="1:6" s="439" customFormat="1" x14ac:dyDescent="0.2">
      <c r="A714" s="108"/>
      <c r="B714" s="78"/>
      <c r="C714" s="13"/>
      <c r="D714" s="489"/>
      <c r="E714" s="192"/>
      <c r="F714" s="487"/>
    </row>
    <row r="715" spans="1:6" s="439" customFormat="1" x14ac:dyDescent="0.2">
      <c r="A715" s="108" t="s">
        <v>1985</v>
      </c>
      <c r="B715" s="227" t="s">
        <v>1986</v>
      </c>
      <c r="C715" s="13" t="s">
        <v>18</v>
      </c>
      <c r="D715" s="489">
        <v>1</v>
      </c>
      <c r="E715" s="192">
        <v>0</v>
      </c>
      <c r="F715" s="487">
        <f>ROUND(D715*E715,2)</f>
        <v>0</v>
      </c>
    </row>
    <row r="716" spans="1:6" s="439" customFormat="1" ht="25.5" x14ac:dyDescent="0.2">
      <c r="A716" s="174"/>
      <c r="B716" s="83" t="s">
        <v>1983</v>
      </c>
      <c r="C716" s="13" t="s">
        <v>66</v>
      </c>
      <c r="D716" s="489">
        <v>2</v>
      </c>
      <c r="E716" s="192"/>
      <c r="F716" s="487"/>
    </row>
    <row r="717" spans="1:6" s="439" customFormat="1" ht="25.5" x14ac:dyDescent="0.2">
      <c r="A717" s="174"/>
      <c r="B717" s="83" t="s">
        <v>1984</v>
      </c>
      <c r="C717" s="13" t="s">
        <v>96</v>
      </c>
      <c r="D717" s="489">
        <v>3</v>
      </c>
      <c r="E717" s="192"/>
      <c r="F717" s="487"/>
    </row>
    <row r="718" spans="1:6" s="439" customFormat="1" ht="25.5" x14ac:dyDescent="0.2">
      <c r="A718" s="174"/>
      <c r="B718" s="83" t="s">
        <v>1987</v>
      </c>
      <c r="C718" s="13" t="s">
        <v>66</v>
      </c>
      <c r="D718" s="489">
        <v>1</v>
      </c>
      <c r="E718" s="192"/>
      <c r="F718" s="487"/>
    </row>
    <row r="719" spans="1:6" s="437" customFormat="1" ht="15" customHeight="1" x14ac:dyDescent="0.2">
      <c r="A719" s="174"/>
      <c r="B719" s="83"/>
      <c r="C719" s="13"/>
      <c r="D719" s="489"/>
      <c r="E719" s="192"/>
      <c r="F719" s="487"/>
    </row>
    <row r="720" spans="1:6" s="439" customFormat="1" x14ac:dyDescent="0.2">
      <c r="A720" s="219"/>
      <c r="B720" s="220" t="s">
        <v>1864</v>
      </c>
      <c r="C720" s="503"/>
      <c r="D720" s="504"/>
      <c r="E720" s="195"/>
      <c r="F720" s="490"/>
    </row>
    <row r="721" spans="1:6" s="439" customFormat="1" x14ac:dyDescent="0.2">
      <c r="A721" s="108"/>
      <c r="B721" s="83"/>
      <c r="C721" s="161"/>
      <c r="D721" s="489"/>
      <c r="E721" s="552"/>
      <c r="F721" s="500"/>
    </row>
    <row r="722" spans="1:6" s="439" customFormat="1" ht="264" customHeight="1" x14ac:dyDescent="0.2">
      <c r="A722" s="108" t="s">
        <v>1988</v>
      </c>
      <c r="B722" s="83" t="s">
        <v>1989</v>
      </c>
      <c r="C722" s="161" t="s">
        <v>18</v>
      </c>
      <c r="D722" s="489">
        <v>1</v>
      </c>
      <c r="E722" s="552">
        <v>0</v>
      </c>
      <c r="F722" s="500">
        <f>D722*E722</f>
        <v>0</v>
      </c>
    </row>
    <row r="723" spans="1:6" s="439" customFormat="1" x14ac:dyDescent="0.2">
      <c r="A723" s="108"/>
      <c r="B723" s="83"/>
      <c r="C723" s="161"/>
      <c r="D723" s="489"/>
      <c r="E723" s="552"/>
      <c r="F723" s="500"/>
    </row>
    <row r="724" spans="1:6" s="439" customFormat="1" ht="102" x14ac:dyDescent="0.2">
      <c r="A724" s="108" t="s">
        <v>1990</v>
      </c>
      <c r="B724" s="83" t="s">
        <v>1749</v>
      </c>
      <c r="C724" s="161" t="s">
        <v>18</v>
      </c>
      <c r="D724" s="489">
        <v>1</v>
      </c>
      <c r="E724" s="552">
        <v>0</v>
      </c>
      <c r="F724" s="500">
        <f>D724*E724</f>
        <v>0</v>
      </c>
    </row>
    <row r="725" spans="1:6" s="439" customFormat="1" x14ac:dyDescent="0.2">
      <c r="A725" s="108"/>
      <c r="B725" s="83"/>
      <c r="C725" s="161"/>
      <c r="D725" s="489"/>
      <c r="E725" s="552"/>
      <c r="F725" s="500"/>
    </row>
    <row r="726" spans="1:6" s="439" customFormat="1" ht="51" x14ac:dyDescent="0.2">
      <c r="A726" s="108" t="s">
        <v>1991</v>
      </c>
      <c r="B726" s="83" t="s">
        <v>1751</v>
      </c>
      <c r="C726" s="161" t="s">
        <v>18</v>
      </c>
      <c r="D726" s="489">
        <v>1</v>
      </c>
      <c r="E726" s="552">
        <v>0</v>
      </c>
      <c r="F726" s="500">
        <f>D726*E726</f>
        <v>0</v>
      </c>
    </row>
    <row r="727" spans="1:6" s="439" customFormat="1" x14ac:dyDescent="0.2">
      <c r="A727" s="108"/>
      <c r="B727" s="83"/>
      <c r="C727" s="161"/>
      <c r="D727" s="489"/>
      <c r="E727" s="552"/>
      <c r="F727" s="500"/>
    </row>
    <row r="728" spans="1:6" s="439" customFormat="1" x14ac:dyDescent="0.2">
      <c r="A728" s="108" t="s">
        <v>1992</v>
      </c>
      <c r="B728" s="83" t="s">
        <v>1755</v>
      </c>
      <c r="C728" s="161" t="s">
        <v>18</v>
      </c>
      <c r="D728" s="489">
        <v>1</v>
      </c>
      <c r="E728" s="552">
        <v>0</v>
      </c>
      <c r="F728" s="500">
        <f>D728*E728</f>
        <v>0</v>
      </c>
    </row>
    <row r="729" spans="1:6" s="439" customFormat="1" x14ac:dyDescent="0.2">
      <c r="A729" s="108"/>
      <c r="B729" s="83"/>
      <c r="C729" s="161"/>
      <c r="D729" s="489"/>
      <c r="E729" s="552"/>
      <c r="F729" s="500"/>
    </row>
    <row r="730" spans="1:6" s="439" customFormat="1" x14ac:dyDescent="0.2">
      <c r="A730" s="219"/>
      <c r="B730" s="220" t="s">
        <v>1756</v>
      </c>
      <c r="C730" s="503"/>
      <c r="D730" s="504"/>
      <c r="E730" s="195"/>
      <c r="F730" s="490"/>
    </row>
    <row r="731" spans="1:6" s="439" customFormat="1" x14ac:dyDescent="0.2">
      <c r="A731" s="108"/>
      <c r="B731" s="83"/>
      <c r="C731" s="161"/>
      <c r="D731" s="489"/>
      <c r="E731" s="552"/>
      <c r="F731" s="500"/>
    </row>
    <row r="732" spans="1:6" s="439" customFormat="1" ht="51" x14ac:dyDescent="0.2">
      <c r="A732" s="108" t="s">
        <v>1993</v>
      </c>
      <c r="B732" s="83" t="s">
        <v>1740</v>
      </c>
      <c r="C732" s="161" t="s">
        <v>18</v>
      </c>
      <c r="D732" s="489">
        <v>1</v>
      </c>
      <c r="E732" s="552">
        <v>0</v>
      </c>
      <c r="F732" s="500">
        <f>D732*E732</f>
        <v>0</v>
      </c>
    </row>
    <row r="733" spans="1:6" s="439" customFormat="1" x14ac:dyDescent="0.2">
      <c r="A733" s="168"/>
      <c r="B733" s="77"/>
      <c r="C733" s="78"/>
      <c r="D733" s="211"/>
      <c r="E733" s="192"/>
      <c r="F733" s="487"/>
    </row>
    <row r="734" spans="1:6" s="439" customFormat="1" ht="51" x14ac:dyDescent="0.2">
      <c r="A734" s="108" t="s">
        <v>1994</v>
      </c>
      <c r="B734" s="83" t="s">
        <v>1742</v>
      </c>
      <c r="C734" s="161" t="s">
        <v>18</v>
      </c>
      <c r="D734" s="489">
        <v>1</v>
      </c>
      <c r="E734" s="552">
        <v>0</v>
      </c>
      <c r="F734" s="500">
        <f>D734*E734</f>
        <v>0</v>
      </c>
    </row>
    <row r="735" spans="1:6" s="439" customFormat="1" x14ac:dyDescent="0.2">
      <c r="A735" s="168"/>
      <c r="B735" s="77"/>
      <c r="C735" s="78"/>
      <c r="D735" s="211"/>
      <c r="E735" s="192"/>
      <c r="F735" s="487"/>
    </row>
    <row r="736" spans="1:6" s="444" customFormat="1" ht="102" x14ac:dyDescent="0.2">
      <c r="A736" s="108" t="s">
        <v>1995</v>
      </c>
      <c r="B736" s="499" t="s">
        <v>1996</v>
      </c>
      <c r="C736" s="161" t="s">
        <v>18</v>
      </c>
      <c r="D736" s="489">
        <v>1</v>
      </c>
      <c r="E736" s="552">
        <v>0</v>
      </c>
      <c r="F736" s="500">
        <f>D736*E736</f>
        <v>0</v>
      </c>
    </row>
    <row r="737" spans="1:6" s="444" customFormat="1" x14ac:dyDescent="0.2">
      <c r="A737" s="108"/>
      <c r="B737" s="499"/>
      <c r="C737" s="161"/>
      <c r="D737" s="489"/>
      <c r="E737" s="552"/>
      <c r="F737" s="500"/>
    </row>
    <row r="738" spans="1:6" s="439" customFormat="1" ht="25.5" x14ac:dyDescent="0.2">
      <c r="A738" s="108" t="s">
        <v>1997</v>
      </c>
      <c r="B738" s="83" t="s">
        <v>87</v>
      </c>
      <c r="C738" s="78"/>
      <c r="D738" s="211"/>
      <c r="E738" s="192"/>
      <c r="F738" s="487"/>
    </row>
    <row r="739" spans="1:6" s="439" customFormat="1" x14ac:dyDescent="0.2">
      <c r="A739" s="76"/>
      <c r="B739" s="77" t="s">
        <v>89</v>
      </c>
      <c r="C739" s="78" t="s">
        <v>77</v>
      </c>
      <c r="D739" s="211">
        <v>40</v>
      </c>
      <c r="E739" s="192">
        <v>0</v>
      </c>
      <c r="F739" s="487">
        <f>D739*E739</f>
        <v>0</v>
      </c>
    </row>
    <row r="740" spans="1:6" s="439" customFormat="1" x14ac:dyDescent="0.2">
      <c r="A740" s="108"/>
      <c r="B740" s="77" t="s">
        <v>90</v>
      </c>
      <c r="C740" s="78" t="s">
        <v>77</v>
      </c>
      <c r="D740" s="211">
        <v>40</v>
      </c>
      <c r="E740" s="192">
        <v>0</v>
      </c>
      <c r="F740" s="487">
        <f>D740*E740</f>
        <v>0</v>
      </c>
    </row>
    <row r="741" spans="1:6" s="439" customFormat="1" x14ac:dyDescent="0.2">
      <c r="A741" s="168"/>
      <c r="B741" s="77"/>
      <c r="C741" s="78"/>
      <c r="D741" s="211"/>
      <c r="E741" s="192"/>
      <c r="F741" s="487"/>
    </row>
    <row r="742" spans="1:6" s="444" customFormat="1" ht="38.25" x14ac:dyDescent="0.2">
      <c r="A742" s="108" t="s">
        <v>1998</v>
      </c>
      <c r="B742" s="131" t="s">
        <v>107</v>
      </c>
      <c r="C742" s="132" t="s">
        <v>77</v>
      </c>
      <c r="D742" s="211">
        <v>40</v>
      </c>
      <c r="E742" s="192">
        <v>0</v>
      </c>
      <c r="F742" s="132">
        <f>D742*E742</f>
        <v>0</v>
      </c>
    </row>
    <row r="743" spans="1:6" s="444" customFormat="1" x14ac:dyDescent="0.2">
      <c r="A743" s="76"/>
      <c r="B743" s="77"/>
      <c r="C743" s="78"/>
      <c r="D743" s="211"/>
      <c r="E743" s="192"/>
      <c r="F743" s="487"/>
    </row>
    <row r="744" spans="1:6" s="439" customFormat="1" x14ac:dyDescent="0.2">
      <c r="A744" s="579"/>
      <c r="B744" s="118"/>
      <c r="C744" s="154"/>
      <c r="D744" s="559"/>
      <c r="E744" s="580"/>
      <c r="F744" s="581"/>
    </row>
    <row r="745" spans="1:6" s="444" customFormat="1" x14ac:dyDescent="0.2">
      <c r="A745" s="501"/>
      <c r="B745" s="499"/>
      <c r="C745" s="161"/>
      <c r="D745" s="489"/>
      <c r="E745" s="552"/>
      <c r="F745" s="500"/>
    </row>
    <row r="746" spans="1:6" s="527" customFormat="1" ht="38.25" x14ac:dyDescent="0.25">
      <c r="A746" s="528" t="s">
        <v>1761</v>
      </c>
      <c r="B746" s="529" t="str">
        <f>B14</f>
        <v>Vodohran Bizeljsko (Pišeška cesta):Predelava strojnih instalacij za navezavo novega cevovoda NL DN 100 na vodohran Pišece</v>
      </c>
      <c r="C746" s="530"/>
      <c r="D746" s="531"/>
      <c r="E746" s="602"/>
      <c r="F746" s="532">
        <f>SUM(F685:F745)</f>
        <v>0</v>
      </c>
    </row>
    <row r="747" spans="1:6" s="444" customFormat="1" x14ac:dyDescent="0.2">
      <c r="A747" s="533"/>
      <c r="B747" s="534"/>
      <c r="C747" s="439"/>
      <c r="D747" s="535"/>
      <c r="E747" s="553"/>
      <c r="F747" s="521"/>
    </row>
    <row r="748" spans="1:6" s="527" customFormat="1" ht="25.5" x14ac:dyDescent="0.25">
      <c r="A748" s="536" t="s">
        <v>1577</v>
      </c>
      <c r="B748" s="537" t="str">
        <f>B16</f>
        <v>Vodohran Kapele: predelava strojnih instalacij za možnost vtoka iz smeri VH Brezje (VS Pišece)</v>
      </c>
      <c r="C748" s="538"/>
      <c r="D748" s="539"/>
      <c r="E748" s="603"/>
      <c r="F748" s="540"/>
    </row>
    <row r="749" spans="1:6" s="439" customFormat="1" ht="15" customHeight="1" x14ac:dyDescent="0.2">
      <c r="A749" s="174"/>
      <c r="B749" s="83"/>
      <c r="C749" s="13"/>
      <c r="D749" s="489"/>
      <c r="E749" s="192"/>
      <c r="F749" s="487"/>
    </row>
    <row r="750" spans="1:6" s="439" customFormat="1" ht="38.25" x14ac:dyDescent="0.2">
      <c r="A750" s="174" t="s">
        <v>1999</v>
      </c>
      <c r="B750" s="83" t="s">
        <v>1973</v>
      </c>
      <c r="C750" s="161" t="s">
        <v>18</v>
      </c>
      <c r="D750" s="489">
        <v>1</v>
      </c>
      <c r="E750" s="552">
        <v>0</v>
      </c>
      <c r="F750" s="500">
        <f>D750*E750</f>
        <v>0</v>
      </c>
    </row>
    <row r="751" spans="1:6" s="439" customFormat="1" ht="15" customHeight="1" x14ac:dyDescent="0.2">
      <c r="A751" s="174"/>
      <c r="B751" s="83"/>
      <c r="C751" s="13"/>
      <c r="D751" s="489"/>
      <c r="E751" s="192"/>
      <c r="F751" s="487"/>
    </row>
    <row r="752" spans="1:6" s="439" customFormat="1" x14ac:dyDescent="0.2">
      <c r="A752" s="219"/>
      <c r="B752" s="228" t="s">
        <v>1599</v>
      </c>
      <c r="C752" s="221"/>
      <c r="D752" s="222"/>
      <c r="E752" s="195"/>
      <c r="F752" s="490"/>
    </row>
    <row r="753" spans="1:6" s="439" customFormat="1" ht="106.5" customHeight="1" x14ac:dyDescent="0.2">
      <c r="A753" s="108" t="s">
        <v>2000</v>
      </c>
      <c r="B753" s="138" t="s">
        <v>1773</v>
      </c>
      <c r="C753" s="13"/>
      <c r="D753" s="489"/>
      <c r="E753" s="192"/>
      <c r="F753" s="487"/>
    </row>
    <row r="754" spans="1:6" s="439" customFormat="1" ht="15" customHeight="1" x14ac:dyDescent="0.2">
      <c r="A754" s="108"/>
      <c r="B754" s="138" t="s">
        <v>2001</v>
      </c>
      <c r="C754" s="13" t="s">
        <v>66</v>
      </c>
      <c r="D754" s="489">
        <v>1</v>
      </c>
      <c r="E754" s="192">
        <v>0</v>
      </c>
      <c r="F754" s="487">
        <v>0</v>
      </c>
    </row>
    <row r="755" spans="1:6" s="439" customFormat="1" x14ac:dyDescent="0.2">
      <c r="A755" s="108"/>
      <c r="B755" s="138"/>
      <c r="C755" s="13"/>
      <c r="D755" s="489"/>
      <c r="E755" s="192"/>
      <c r="F755" s="487"/>
    </row>
    <row r="756" spans="1:6" s="439" customFormat="1" x14ac:dyDescent="0.2">
      <c r="A756" s="219"/>
      <c r="B756" s="228" t="s">
        <v>1595</v>
      </c>
      <c r="C756" s="221"/>
      <c r="D756" s="222"/>
      <c r="E756" s="195"/>
      <c r="F756" s="490"/>
    </row>
    <row r="757" spans="1:6" s="439" customFormat="1" ht="45" x14ac:dyDescent="0.2">
      <c r="A757" s="108"/>
      <c r="B757" s="492" t="s">
        <v>1596</v>
      </c>
      <c r="C757" s="13"/>
      <c r="D757" s="489"/>
      <c r="E757" s="192"/>
      <c r="F757" s="487"/>
    </row>
    <row r="758" spans="1:6" s="439" customFormat="1" x14ac:dyDescent="0.2">
      <c r="A758" s="108" t="s">
        <v>2002</v>
      </c>
      <c r="B758" s="138" t="s">
        <v>1770</v>
      </c>
      <c r="C758" s="13"/>
      <c r="D758" s="489"/>
      <c r="E758" s="192"/>
      <c r="F758" s="487"/>
    </row>
    <row r="759" spans="1:6" s="439" customFormat="1" x14ac:dyDescent="0.2">
      <c r="A759" s="108"/>
      <c r="B759" s="138" t="s">
        <v>2001</v>
      </c>
      <c r="C759" s="13" t="s">
        <v>66</v>
      </c>
      <c r="D759" s="489">
        <v>2</v>
      </c>
      <c r="E759" s="192">
        <v>0</v>
      </c>
      <c r="F759" s="487">
        <f>ROUND(D759*E759,2)</f>
        <v>0</v>
      </c>
    </row>
    <row r="760" spans="1:6" x14ac:dyDescent="0.2">
      <c r="A760" s="108"/>
      <c r="B760" s="138"/>
      <c r="C760" s="13"/>
      <c r="D760" s="487"/>
      <c r="E760" s="192"/>
      <c r="F760" s="487"/>
    </row>
    <row r="761" spans="1:6" x14ac:dyDescent="0.2">
      <c r="A761" s="219"/>
      <c r="B761" s="228" t="s">
        <v>1584</v>
      </c>
      <c r="C761" s="221"/>
      <c r="D761" s="222"/>
      <c r="E761" s="195"/>
      <c r="F761" s="490"/>
    </row>
    <row r="762" spans="1:6" s="439" customFormat="1" ht="168.75" x14ac:dyDescent="0.2">
      <c r="A762" s="108"/>
      <c r="B762" s="491" t="s">
        <v>2003</v>
      </c>
      <c r="C762" s="161"/>
      <c r="D762" s="489"/>
      <c r="E762" s="192"/>
      <c r="F762" s="487"/>
    </row>
    <row r="763" spans="1:6" s="439" customFormat="1" ht="25.5" x14ac:dyDescent="0.2">
      <c r="A763" s="108" t="s">
        <v>2004</v>
      </c>
      <c r="B763" s="138" t="s">
        <v>1764</v>
      </c>
      <c r="C763" s="13"/>
      <c r="D763" s="489"/>
      <c r="E763" s="192"/>
      <c r="F763" s="487"/>
    </row>
    <row r="764" spans="1:6" x14ac:dyDescent="0.2">
      <c r="A764" s="108"/>
      <c r="B764" s="138" t="s">
        <v>2001</v>
      </c>
      <c r="C764" s="13" t="s">
        <v>66</v>
      </c>
      <c r="D764" s="489">
        <v>1</v>
      </c>
      <c r="E764" s="192">
        <v>0</v>
      </c>
      <c r="F764" s="487">
        <f>ROUND(D764*E764,2)</f>
        <v>0</v>
      </c>
    </row>
    <row r="765" spans="1:6" x14ac:dyDescent="0.2">
      <c r="A765" s="108"/>
      <c r="B765" s="138"/>
      <c r="C765" s="13"/>
      <c r="D765" s="489"/>
      <c r="E765" s="192"/>
      <c r="F765" s="487"/>
    </row>
    <row r="766" spans="1:6" ht="96.75" customHeight="1" x14ac:dyDescent="0.2">
      <c r="A766" s="108"/>
      <c r="B766" s="492" t="s">
        <v>1592</v>
      </c>
      <c r="C766" s="13"/>
      <c r="D766" s="489"/>
      <c r="E766" s="192"/>
      <c r="F766" s="487"/>
    </row>
    <row r="767" spans="1:6" ht="25.5" x14ac:dyDescent="0.2">
      <c r="A767" s="108" t="s">
        <v>2005</v>
      </c>
      <c r="B767" s="138" t="s">
        <v>1594</v>
      </c>
      <c r="C767" s="13"/>
      <c r="D767" s="489"/>
      <c r="E767" s="192"/>
      <c r="F767" s="487"/>
    </row>
    <row r="768" spans="1:6" x14ac:dyDescent="0.2">
      <c r="A768" s="108"/>
      <c r="B768" s="138" t="s">
        <v>1589</v>
      </c>
      <c r="C768" s="13" t="s">
        <v>66</v>
      </c>
      <c r="D768" s="489">
        <v>1</v>
      </c>
      <c r="E768" s="192">
        <v>0</v>
      </c>
      <c r="F768" s="487">
        <f>ROUND(D768*E768,2)</f>
        <v>0</v>
      </c>
    </row>
    <row r="769" spans="1:6" x14ac:dyDescent="0.2">
      <c r="A769" s="108"/>
      <c r="B769" s="138"/>
      <c r="C769" s="13"/>
      <c r="D769" s="489"/>
      <c r="E769" s="192"/>
      <c r="F769" s="487"/>
    </row>
    <row r="770" spans="1:6" s="439" customFormat="1" x14ac:dyDescent="0.2">
      <c r="A770" s="219"/>
      <c r="B770" s="228" t="s">
        <v>1788</v>
      </c>
      <c r="C770" s="221"/>
      <c r="D770" s="222"/>
      <c r="E770" s="195"/>
      <c r="F770" s="490"/>
    </row>
    <row r="771" spans="1:6" s="439" customFormat="1" ht="56.25" x14ac:dyDescent="0.2">
      <c r="A771" s="108"/>
      <c r="B771" s="497" t="s">
        <v>1624</v>
      </c>
      <c r="C771" s="13"/>
      <c r="D771" s="489"/>
      <c r="E771" s="192"/>
      <c r="F771" s="487"/>
    </row>
    <row r="772" spans="1:6" s="439" customFormat="1" ht="15.75" customHeight="1" x14ac:dyDescent="0.2">
      <c r="A772" s="108" t="s">
        <v>2006</v>
      </c>
      <c r="B772" s="138" t="s">
        <v>2007</v>
      </c>
      <c r="C772" s="13" t="s">
        <v>66</v>
      </c>
      <c r="D772" s="489">
        <v>1</v>
      </c>
      <c r="E772" s="192">
        <v>0</v>
      </c>
      <c r="F772" s="487">
        <f>ROUND(D772*E772,2)</f>
        <v>0</v>
      </c>
    </row>
    <row r="773" spans="1:6" s="439" customFormat="1" x14ac:dyDescent="0.2">
      <c r="A773" s="108"/>
      <c r="B773" s="138"/>
      <c r="C773" s="13"/>
      <c r="D773" s="489"/>
      <c r="E773" s="192"/>
      <c r="F773" s="487"/>
    </row>
    <row r="774" spans="1:6" s="439" customFormat="1" ht="51" x14ac:dyDescent="0.2">
      <c r="A774" s="219"/>
      <c r="B774" s="220" t="s">
        <v>1634</v>
      </c>
      <c r="C774" s="221"/>
      <c r="D774" s="222"/>
      <c r="E774" s="195"/>
      <c r="F774" s="490"/>
    </row>
    <row r="775" spans="1:6" s="439" customFormat="1" x14ac:dyDescent="0.2">
      <c r="A775" s="108"/>
      <c r="B775" s="78"/>
      <c r="C775" s="13"/>
      <c r="D775" s="489"/>
      <c r="E775" s="192"/>
      <c r="F775" s="487"/>
    </row>
    <row r="776" spans="1:6" s="439" customFormat="1" x14ac:dyDescent="0.2">
      <c r="A776" s="108" t="s">
        <v>2008</v>
      </c>
      <c r="B776" s="227" t="s">
        <v>2009</v>
      </c>
      <c r="C776" s="13" t="s">
        <v>18</v>
      </c>
      <c r="D776" s="489">
        <v>1</v>
      </c>
      <c r="E776" s="192">
        <v>0</v>
      </c>
      <c r="F776" s="487">
        <f>ROUND(D776*E776,2)</f>
        <v>0</v>
      </c>
    </row>
    <row r="777" spans="1:6" s="439" customFormat="1" ht="25.5" x14ac:dyDescent="0.2">
      <c r="A777" s="174"/>
      <c r="B777" s="83" t="s">
        <v>1638</v>
      </c>
      <c r="C777" s="13" t="s">
        <v>66</v>
      </c>
      <c r="D777" s="489">
        <v>1</v>
      </c>
      <c r="E777" s="192"/>
      <c r="F777" s="487"/>
    </row>
    <row r="778" spans="1:6" s="439" customFormat="1" ht="25.5" x14ac:dyDescent="0.2">
      <c r="A778" s="174"/>
      <c r="B778" s="83" t="s">
        <v>1639</v>
      </c>
      <c r="C778" s="13" t="s">
        <v>66</v>
      </c>
      <c r="D778" s="489">
        <v>1</v>
      </c>
      <c r="E778" s="192"/>
      <c r="F778" s="487"/>
    </row>
    <row r="779" spans="1:6" s="439" customFormat="1" ht="25.5" x14ac:dyDescent="0.2">
      <c r="A779" s="174"/>
      <c r="B779" s="83" t="s">
        <v>2010</v>
      </c>
      <c r="C779" s="13"/>
      <c r="D779" s="489">
        <v>1</v>
      </c>
      <c r="E779" s="192"/>
      <c r="F779" s="487"/>
    </row>
    <row r="780" spans="1:6" s="439" customFormat="1" ht="25.5" x14ac:dyDescent="0.2">
      <c r="A780" s="174"/>
      <c r="B780" s="83" t="s">
        <v>2011</v>
      </c>
      <c r="C780" s="13" t="s">
        <v>96</v>
      </c>
      <c r="D780" s="489">
        <v>1.5</v>
      </c>
      <c r="E780" s="192"/>
      <c r="F780" s="487"/>
    </row>
    <row r="781" spans="1:6" s="439" customFormat="1" ht="25.5" x14ac:dyDescent="0.2">
      <c r="A781" s="174"/>
      <c r="B781" s="83" t="s">
        <v>2012</v>
      </c>
      <c r="C781" s="13" t="s">
        <v>66</v>
      </c>
      <c r="D781" s="489">
        <v>1</v>
      </c>
      <c r="E781" s="192"/>
      <c r="F781" s="487"/>
    </row>
    <row r="782" spans="1:6" s="439" customFormat="1" ht="15" customHeight="1" x14ac:dyDescent="0.2">
      <c r="A782" s="174"/>
      <c r="B782" s="83"/>
      <c r="C782" s="13"/>
      <c r="D782" s="489"/>
      <c r="E782" s="192"/>
      <c r="F782" s="487"/>
    </row>
    <row r="783" spans="1:6" s="439" customFormat="1" x14ac:dyDescent="0.2">
      <c r="A783" s="108" t="s">
        <v>2013</v>
      </c>
      <c r="B783" s="227" t="s">
        <v>2009</v>
      </c>
      <c r="C783" s="13" t="s">
        <v>18</v>
      </c>
      <c r="D783" s="489">
        <v>1</v>
      </c>
      <c r="E783" s="192">
        <v>0</v>
      </c>
      <c r="F783" s="487">
        <f>ROUND(D783*E783,2)</f>
        <v>0</v>
      </c>
    </row>
    <row r="784" spans="1:6" s="439" customFormat="1" ht="25.5" x14ac:dyDescent="0.2">
      <c r="A784" s="174"/>
      <c r="B784" s="83" t="s">
        <v>1638</v>
      </c>
      <c r="C784" s="13" t="s">
        <v>66</v>
      </c>
      <c r="D784" s="489">
        <v>1</v>
      </c>
      <c r="E784" s="192"/>
      <c r="F784" s="487"/>
    </row>
    <row r="785" spans="1:6" s="439" customFormat="1" ht="25.5" x14ac:dyDescent="0.2">
      <c r="A785" s="174"/>
      <c r="B785" s="83" t="s">
        <v>1639</v>
      </c>
      <c r="C785" s="13" t="s">
        <v>66</v>
      </c>
      <c r="D785" s="489">
        <v>1</v>
      </c>
      <c r="E785" s="192"/>
      <c r="F785" s="487"/>
    </row>
    <row r="786" spans="1:6" s="439" customFormat="1" ht="25.5" x14ac:dyDescent="0.2">
      <c r="A786" s="174"/>
      <c r="B786" s="83" t="s">
        <v>2010</v>
      </c>
      <c r="C786" s="13"/>
      <c r="D786" s="489">
        <v>1</v>
      </c>
      <c r="E786" s="192"/>
      <c r="F786" s="487"/>
    </row>
    <row r="787" spans="1:6" s="439" customFormat="1" ht="25.5" x14ac:dyDescent="0.2">
      <c r="A787" s="174"/>
      <c r="B787" s="83" t="s">
        <v>2011</v>
      </c>
      <c r="C787" s="13" t="s">
        <v>96</v>
      </c>
      <c r="D787" s="489">
        <v>2</v>
      </c>
      <c r="E787" s="192"/>
      <c r="F787" s="487"/>
    </row>
    <row r="788" spans="1:6" s="439" customFormat="1" ht="25.5" x14ac:dyDescent="0.2">
      <c r="A788" s="174"/>
      <c r="B788" s="83" t="s">
        <v>2012</v>
      </c>
      <c r="C788" s="13" t="s">
        <v>66</v>
      </c>
      <c r="D788" s="489">
        <v>3</v>
      </c>
      <c r="E788" s="192"/>
      <c r="F788" s="487"/>
    </row>
    <row r="789" spans="1:6" s="439" customFormat="1" ht="15" customHeight="1" x14ac:dyDescent="0.2">
      <c r="A789" s="174"/>
      <c r="B789" s="83"/>
      <c r="C789" s="13"/>
      <c r="D789" s="489"/>
      <c r="E789" s="192"/>
      <c r="F789" s="487"/>
    </row>
    <row r="790" spans="1:6" s="439" customFormat="1" x14ac:dyDescent="0.2">
      <c r="A790" s="108" t="s">
        <v>2014</v>
      </c>
      <c r="B790" s="227" t="s">
        <v>2015</v>
      </c>
      <c r="C790" s="13" t="s">
        <v>18</v>
      </c>
      <c r="D790" s="489">
        <v>1</v>
      </c>
      <c r="E790" s="192">
        <v>0</v>
      </c>
      <c r="F790" s="487">
        <f>ROUND(D790*E790,2)</f>
        <v>0</v>
      </c>
    </row>
    <row r="791" spans="1:6" s="439" customFormat="1" ht="25.5" x14ac:dyDescent="0.2">
      <c r="A791" s="174"/>
      <c r="B791" s="83" t="s">
        <v>1638</v>
      </c>
      <c r="C791" s="13" t="s">
        <v>66</v>
      </c>
      <c r="D791" s="489">
        <v>2</v>
      </c>
      <c r="E791" s="192"/>
      <c r="F791" s="487"/>
    </row>
    <row r="792" spans="1:6" s="439" customFormat="1" ht="25.5" x14ac:dyDescent="0.2">
      <c r="A792" s="174"/>
      <c r="B792" s="83" t="s">
        <v>2011</v>
      </c>
      <c r="C792" s="13" t="s">
        <v>96</v>
      </c>
      <c r="D792" s="489">
        <v>0.6</v>
      </c>
      <c r="E792" s="192"/>
      <c r="F792" s="487"/>
    </row>
    <row r="793" spans="1:6" s="439" customFormat="1" ht="15" customHeight="1" x14ac:dyDescent="0.2">
      <c r="A793" s="174"/>
      <c r="B793" s="83"/>
      <c r="C793" s="13"/>
      <c r="D793" s="489"/>
      <c r="E793" s="192"/>
      <c r="F793" s="487"/>
    </row>
    <row r="794" spans="1:6" s="439" customFormat="1" x14ac:dyDescent="0.2">
      <c r="A794" s="108" t="s">
        <v>2016</v>
      </c>
      <c r="B794" s="227" t="s">
        <v>2009</v>
      </c>
      <c r="C794" s="13" t="s">
        <v>18</v>
      </c>
      <c r="D794" s="489">
        <v>1</v>
      </c>
      <c r="E794" s="192">
        <v>0</v>
      </c>
      <c r="F794" s="487">
        <f>ROUND(D794*E794,2)</f>
        <v>0</v>
      </c>
    </row>
    <row r="795" spans="1:6" s="439" customFormat="1" ht="25.5" x14ac:dyDescent="0.2">
      <c r="A795" s="174"/>
      <c r="B795" s="83" t="s">
        <v>1638</v>
      </c>
      <c r="C795" s="13" t="s">
        <v>66</v>
      </c>
      <c r="D795" s="489">
        <v>2</v>
      </c>
      <c r="E795" s="192"/>
      <c r="F795" s="487"/>
    </row>
    <row r="796" spans="1:6" s="439" customFormat="1" ht="25.5" x14ac:dyDescent="0.2">
      <c r="A796" s="174"/>
      <c r="B796" s="83" t="s">
        <v>2012</v>
      </c>
      <c r="C796" s="13" t="s">
        <v>66</v>
      </c>
      <c r="D796" s="489">
        <v>1</v>
      </c>
      <c r="E796" s="192"/>
      <c r="F796" s="487"/>
    </row>
    <row r="797" spans="1:6" s="439" customFormat="1" ht="25.5" x14ac:dyDescent="0.2">
      <c r="A797" s="174"/>
      <c r="B797" s="83" t="s">
        <v>2011</v>
      </c>
      <c r="C797" s="13" t="s">
        <v>96</v>
      </c>
      <c r="D797" s="489">
        <v>1.4</v>
      </c>
      <c r="E797" s="192"/>
      <c r="F797" s="487"/>
    </row>
    <row r="798" spans="1:6" s="439" customFormat="1" ht="15" customHeight="1" x14ac:dyDescent="0.2">
      <c r="A798" s="174"/>
      <c r="B798" s="83"/>
      <c r="C798" s="13"/>
      <c r="D798" s="489"/>
      <c r="E798" s="192"/>
      <c r="F798" s="487"/>
    </row>
    <row r="799" spans="1:6" s="439" customFormat="1" x14ac:dyDescent="0.2">
      <c r="A799" s="219"/>
      <c r="B799" s="220" t="s">
        <v>1864</v>
      </c>
      <c r="C799" s="503"/>
      <c r="D799" s="504"/>
      <c r="E799" s="195"/>
      <c r="F799" s="490"/>
    </row>
    <row r="800" spans="1:6" s="439" customFormat="1" x14ac:dyDescent="0.2">
      <c r="A800" s="108"/>
      <c r="B800" s="83"/>
      <c r="C800" s="161"/>
      <c r="D800" s="489"/>
      <c r="E800" s="552"/>
      <c r="F800" s="500"/>
    </row>
    <row r="801" spans="1:6" s="437" customFormat="1" ht="264" customHeight="1" x14ac:dyDescent="0.2">
      <c r="A801" s="108" t="s">
        <v>2017</v>
      </c>
      <c r="B801" s="83" t="s">
        <v>1866</v>
      </c>
      <c r="C801" s="161" t="s">
        <v>18</v>
      </c>
      <c r="D801" s="489">
        <v>1</v>
      </c>
      <c r="E801" s="552">
        <v>0</v>
      </c>
      <c r="F801" s="500">
        <f>D801*E801</f>
        <v>0</v>
      </c>
    </row>
    <row r="802" spans="1:6" s="437" customFormat="1" x14ac:dyDescent="0.2">
      <c r="A802" s="493"/>
      <c r="B802" s="83"/>
      <c r="C802" s="161"/>
      <c r="D802" s="489"/>
      <c r="E802" s="552"/>
      <c r="F802" s="500"/>
    </row>
    <row r="803" spans="1:6" s="437" customFormat="1" ht="102" x14ac:dyDescent="0.2">
      <c r="A803" s="108" t="s">
        <v>2018</v>
      </c>
      <c r="B803" s="83" t="s">
        <v>1749</v>
      </c>
      <c r="C803" s="161" t="s">
        <v>18</v>
      </c>
      <c r="D803" s="489">
        <v>1</v>
      </c>
      <c r="E803" s="552">
        <v>0</v>
      </c>
      <c r="F803" s="500">
        <f>D803*E803</f>
        <v>0</v>
      </c>
    </row>
    <row r="804" spans="1:6" s="439" customFormat="1" x14ac:dyDescent="0.2">
      <c r="A804" s="108"/>
      <c r="B804" s="83"/>
      <c r="C804" s="161"/>
      <c r="D804" s="489"/>
      <c r="E804" s="552"/>
      <c r="F804" s="500"/>
    </row>
    <row r="805" spans="1:6" s="439" customFormat="1" ht="51" x14ac:dyDescent="0.2">
      <c r="A805" s="108" t="s">
        <v>2019</v>
      </c>
      <c r="B805" s="83" t="s">
        <v>1751</v>
      </c>
      <c r="C805" s="161" t="s">
        <v>18</v>
      </c>
      <c r="D805" s="489">
        <v>1</v>
      </c>
      <c r="E805" s="552">
        <v>0</v>
      </c>
      <c r="F805" s="500">
        <f>D805*E805</f>
        <v>0</v>
      </c>
    </row>
    <row r="806" spans="1:6" s="439" customFormat="1" x14ac:dyDescent="0.2">
      <c r="A806" s="108"/>
      <c r="B806" s="83"/>
      <c r="C806" s="161"/>
      <c r="D806" s="489"/>
      <c r="E806" s="552"/>
      <c r="F806" s="500"/>
    </row>
    <row r="807" spans="1:6" s="439" customFormat="1" x14ac:dyDescent="0.2">
      <c r="A807" s="108" t="s">
        <v>2020</v>
      </c>
      <c r="B807" s="83" t="s">
        <v>1755</v>
      </c>
      <c r="C807" s="161" t="s">
        <v>18</v>
      </c>
      <c r="D807" s="489">
        <v>1</v>
      </c>
      <c r="E807" s="552">
        <v>0</v>
      </c>
      <c r="F807" s="500">
        <f>D807*E807</f>
        <v>0</v>
      </c>
    </row>
    <row r="808" spans="1:6" s="439" customFormat="1" x14ac:dyDescent="0.2">
      <c r="A808" s="108"/>
      <c r="B808" s="83"/>
      <c r="C808" s="161"/>
      <c r="D808" s="489"/>
      <c r="E808" s="552"/>
      <c r="F808" s="500"/>
    </row>
    <row r="809" spans="1:6" s="439" customFormat="1" x14ac:dyDescent="0.2">
      <c r="A809" s="219"/>
      <c r="B809" s="220" t="s">
        <v>1756</v>
      </c>
      <c r="C809" s="503"/>
      <c r="D809" s="504"/>
      <c r="E809" s="195"/>
      <c r="F809" s="490"/>
    </row>
    <row r="810" spans="1:6" s="439" customFormat="1" x14ac:dyDescent="0.2">
      <c r="A810" s="108"/>
      <c r="B810" s="83"/>
      <c r="C810" s="161"/>
      <c r="D810" s="489"/>
      <c r="E810" s="552"/>
      <c r="F810" s="500"/>
    </row>
    <row r="811" spans="1:6" s="439" customFormat="1" ht="51" x14ac:dyDescent="0.2">
      <c r="A811" s="108" t="s">
        <v>2021</v>
      </c>
      <c r="B811" s="83" t="s">
        <v>1740</v>
      </c>
      <c r="C811" s="161" t="s">
        <v>18</v>
      </c>
      <c r="D811" s="489">
        <v>1</v>
      </c>
      <c r="E811" s="552">
        <v>0</v>
      </c>
      <c r="F811" s="500">
        <f>D811*E811</f>
        <v>0</v>
      </c>
    </row>
    <row r="812" spans="1:6" s="439" customFormat="1" x14ac:dyDescent="0.2">
      <c r="A812" s="168"/>
      <c r="B812" s="77"/>
      <c r="C812" s="78"/>
      <c r="D812" s="211"/>
      <c r="E812" s="192"/>
      <c r="F812" s="487"/>
    </row>
    <row r="813" spans="1:6" s="439" customFormat="1" ht="51" x14ac:dyDescent="0.2">
      <c r="A813" s="108" t="s">
        <v>2022</v>
      </c>
      <c r="B813" s="83" t="s">
        <v>1742</v>
      </c>
      <c r="C813" s="161" t="s">
        <v>18</v>
      </c>
      <c r="D813" s="489">
        <v>1</v>
      </c>
      <c r="E813" s="552">
        <v>0</v>
      </c>
      <c r="F813" s="500">
        <f>D813*E813</f>
        <v>0</v>
      </c>
    </row>
    <row r="814" spans="1:6" s="439" customFormat="1" x14ac:dyDescent="0.2">
      <c r="A814" s="168"/>
      <c r="B814" s="77"/>
      <c r="C814" s="78"/>
      <c r="D814" s="211"/>
      <c r="E814" s="192"/>
      <c r="F814" s="487"/>
    </row>
    <row r="815" spans="1:6" s="444" customFormat="1" ht="102" x14ac:dyDescent="0.2">
      <c r="A815" s="108" t="s">
        <v>2023</v>
      </c>
      <c r="B815" s="499" t="s">
        <v>1996</v>
      </c>
      <c r="C815" s="161" t="s">
        <v>18</v>
      </c>
      <c r="D815" s="489">
        <v>1</v>
      </c>
      <c r="E815" s="552">
        <v>0</v>
      </c>
      <c r="F815" s="500">
        <f>D815*E815</f>
        <v>0</v>
      </c>
    </row>
    <row r="816" spans="1:6" s="444" customFormat="1" x14ac:dyDescent="0.2">
      <c r="A816" s="108"/>
      <c r="B816" s="499"/>
      <c r="C816" s="161"/>
      <c r="D816" s="489"/>
      <c r="E816" s="552"/>
      <c r="F816" s="500"/>
    </row>
    <row r="817" spans="1:6" s="439" customFormat="1" ht="25.5" x14ac:dyDescent="0.2">
      <c r="A817" s="108" t="s">
        <v>2024</v>
      </c>
      <c r="B817" s="83" t="s">
        <v>87</v>
      </c>
      <c r="C817" s="78"/>
      <c r="D817" s="211"/>
      <c r="E817" s="192"/>
      <c r="F817" s="487"/>
    </row>
    <row r="818" spans="1:6" s="439" customFormat="1" x14ac:dyDescent="0.2">
      <c r="A818" s="76"/>
      <c r="B818" s="77" t="s">
        <v>89</v>
      </c>
      <c r="C818" s="78" t="s">
        <v>77</v>
      </c>
      <c r="D818" s="211">
        <v>40</v>
      </c>
      <c r="E818" s="192">
        <v>0</v>
      </c>
      <c r="F818" s="487">
        <f>D818*E818</f>
        <v>0</v>
      </c>
    </row>
    <row r="819" spans="1:6" s="439" customFormat="1" x14ac:dyDescent="0.2">
      <c r="A819" s="108"/>
      <c r="B819" s="77" t="s">
        <v>90</v>
      </c>
      <c r="C819" s="78" t="s">
        <v>77</v>
      </c>
      <c r="D819" s="211">
        <v>40</v>
      </c>
      <c r="E819" s="192">
        <v>0</v>
      </c>
      <c r="F819" s="487">
        <f>D819*E819</f>
        <v>0</v>
      </c>
    </row>
    <row r="820" spans="1:6" s="439" customFormat="1" x14ac:dyDescent="0.2">
      <c r="A820" s="168"/>
      <c r="B820" s="77"/>
      <c r="C820" s="78"/>
      <c r="D820" s="211"/>
      <c r="E820" s="192"/>
      <c r="F820" s="487"/>
    </row>
    <row r="821" spans="1:6" s="444" customFormat="1" ht="38.25" x14ac:dyDescent="0.2">
      <c r="A821" s="108" t="s">
        <v>2025</v>
      </c>
      <c r="B821" s="131" t="s">
        <v>107</v>
      </c>
      <c r="C821" s="132" t="s">
        <v>77</v>
      </c>
      <c r="D821" s="211">
        <v>40</v>
      </c>
      <c r="E821" s="192">
        <v>0</v>
      </c>
      <c r="F821" s="132">
        <f>D821*E821</f>
        <v>0</v>
      </c>
    </row>
    <row r="822" spans="1:6" s="444" customFormat="1" x14ac:dyDescent="0.2">
      <c r="A822" s="76"/>
      <c r="B822" s="77"/>
      <c r="C822" s="78"/>
      <c r="D822" s="211"/>
      <c r="E822" s="192"/>
      <c r="F822" s="487"/>
    </row>
    <row r="823" spans="1:6" s="439" customFormat="1" x14ac:dyDescent="0.2">
      <c r="A823" s="579"/>
      <c r="B823" s="118"/>
      <c r="C823" s="154"/>
      <c r="D823" s="559"/>
      <c r="E823" s="580"/>
      <c r="F823" s="581"/>
    </row>
    <row r="824" spans="1:6" s="444" customFormat="1" x14ac:dyDescent="0.2">
      <c r="A824" s="501"/>
      <c r="B824" s="499"/>
      <c r="C824" s="161"/>
      <c r="D824" s="489"/>
      <c r="E824" s="552"/>
      <c r="F824" s="500"/>
    </row>
    <row r="825" spans="1:6" s="527" customFormat="1" ht="25.5" x14ac:dyDescent="0.25">
      <c r="A825" s="536" t="s">
        <v>1761</v>
      </c>
      <c r="B825" s="537" t="str">
        <f>B16</f>
        <v>Vodohran Kapele: predelava strojnih instalacij za možnost vtoka iz smeri VH Brezje (VS Pišece)</v>
      </c>
      <c r="C825" s="538"/>
      <c r="D825" s="539"/>
      <c r="E825" s="603"/>
      <c r="F825" s="540">
        <f>SUM(F750:F824)</f>
        <v>0</v>
      </c>
    </row>
    <row r="826" spans="1:6" s="444" customFormat="1" x14ac:dyDescent="0.2">
      <c r="A826" s="533"/>
      <c r="B826" s="534"/>
      <c r="C826" s="439"/>
      <c r="D826" s="535"/>
      <c r="E826" s="553"/>
      <c r="F826" s="521"/>
    </row>
    <row r="827" spans="1:6" s="527" customFormat="1" ht="25.5" x14ac:dyDescent="0.25">
      <c r="A827" s="541" t="s">
        <v>1579</v>
      </c>
      <c r="B827" s="542" t="str">
        <f>B17</f>
        <v>Vodohran Gregorevčič: predelava strojnih instalacij za možnost vtoka iz smeri VH Brezje (VS Pišece)</v>
      </c>
      <c r="C827" s="543"/>
      <c r="D827" s="544"/>
      <c r="E827" s="604"/>
      <c r="F827" s="545"/>
    </row>
    <row r="828" spans="1:6" s="439" customFormat="1" ht="15" customHeight="1" x14ac:dyDescent="0.2">
      <c r="A828" s="174"/>
      <c r="B828" s="83"/>
      <c r="C828" s="13"/>
      <c r="D828" s="489"/>
      <c r="E828" s="192"/>
      <c r="F828" s="487"/>
    </row>
    <row r="829" spans="1:6" s="439" customFormat="1" ht="38.25" x14ac:dyDescent="0.2">
      <c r="A829" s="174" t="s">
        <v>2026</v>
      </c>
      <c r="B829" s="83" t="s">
        <v>1973</v>
      </c>
      <c r="C829" s="161" t="s">
        <v>18</v>
      </c>
      <c r="D829" s="489">
        <v>2</v>
      </c>
      <c r="E829" s="552">
        <v>0</v>
      </c>
      <c r="F829" s="500">
        <f>D829*E829</f>
        <v>0</v>
      </c>
    </row>
    <row r="830" spans="1:6" s="439" customFormat="1" ht="15" customHeight="1" x14ac:dyDescent="0.2">
      <c r="A830" s="174"/>
      <c r="B830" s="83"/>
      <c r="C830" s="13"/>
      <c r="D830" s="489"/>
      <c r="E830" s="192"/>
      <c r="F830" s="487"/>
    </row>
    <row r="831" spans="1:6" s="439" customFormat="1" x14ac:dyDescent="0.2">
      <c r="A831" s="219"/>
      <c r="B831" s="228" t="s">
        <v>1599</v>
      </c>
      <c r="C831" s="221"/>
      <c r="D831" s="222"/>
      <c r="E831" s="195"/>
      <c r="F831" s="490"/>
    </row>
    <row r="832" spans="1:6" s="439" customFormat="1" ht="106.5" customHeight="1" x14ac:dyDescent="0.2">
      <c r="A832" s="108" t="s">
        <v>2027</v>
      </c>
      <c r="B832" s="138" t="s">
        <v>1975</v>
      </c>
      <c r="C832" s="13"/>
      <c r="D832" s="489"/>
      <c r="E832" s="192"/>
      <c r="F832" s="487"/>
    </row>
    <row r="833" spans="1:6" s="439" customFormat="1" ht="15" customHeight="1" x14ac:dyDescent="0.2">
      <c r="A833" s="108"/>
      <c r="B833" s="138" t="s">
        <v>1878</v>
      </c>
      <c r="C833" s="13" t="s">
        <v>66</v>
      </c>
      <c r="D833" s="489">
        <v>1</v>
      </c>
      <c r="E833" s="192">
        <v>0</v>
      </c>
      <c r="F833" s="487">
        <v>0</v>
      </c>
    </row>
    <row r="834" spans="1:6" s="439" customFormat="1" ht="15" customHeight="1" x14ac:dyDescent="0.2">
      <c r="A834" s="108"/>
      <c r="B834" s="138" t="s">
        <v>2001</v>
      </c>
      <c r="C834" s="13" t="s">
        <v>66</v>
      </c>
      <c r="D834" s="489">
        <v>1</v>
      </c>
      <c r="E834" s="192">
        <v>0</v>
      </c>
      <c r="F834" s="487">
        <v>0</v>
      </c>
    </row>
    <row r="835" spans="1:6" s="439" customFormat="1" x14ac:dyDescent="0.2">
      <c r="A835" s="108"/>
      <c r="B835" s="138"/>
      <c r="C835" s="13"/>
      <c r="D835" s="489"/>
      <c r="E835" s="192"/>
      <c r="F835" s="487"/>
    </row>
    <row r="836" spans="1:6" s="439" customFormat="1" x14ac:dyDescent="0.2">
      <c r="A836" s="219"/>
      <c r="B836" s="228" t="s">
        <v>1595</v>
      </c>
      <c r="C836" s="221"/>
      <c r="D836" s="222"/>
      <c r="E836" s="195"/>
      <c r="F836" s="490"/>
    </row>
    <row r="837" spans="1:6" s="439" customFormat="1" ht="45" x14ac:dyDescent="0.2">
      <c r="A837" s="108"/>
      <c r="B837" s="492" t="s">
        <v>1596</v>
      </c>
      <c r="C837" s="13"/>
      <c r="D837" s="489"/>
      <c r="E837" s="192"/>
      <c r="F837" s="487"/>
    </row>
    <row r="838" spans="1:6" s="439" customFormat="1" x14ac:dyDescent="0.2">
      <c r="A838" s="108" t="s">
        <v>2028</v>
      </c>
      <c r="B838" s="138" t="s">
        <v>1770</v>
      </c>
      <c r="C838" s="13"/>
      <c r="D838" s="489"/>
      <c r="E838" s="192"/>
      <c r="F838" s="487"/>
    </row>
    <row r="839" spans="1:6" s="439" customFormat="1" x14ac:dyDescent="0.2">
      <c r="A839" s="108"/>
      <c r="B839" s="138" t="s">
        <v>2001</v>
      </c>
      <c r="C839" s="13" t="s">
        <v>66</v>
      </c>
      <c r="D839" s="489">
        <v>1</v>
      </c>
      <c r="E839" s="192">
        <v>0</v>
      </c>
      <c r="F839" s="487">
        <f>ROUND(D839*E839,2)</f>
        <v>0</v>
      </c>
    </row>
    <row r="840" spans="1:6" x14ac:dyDescent="0.2">
      <c r="A840" s="108"/>
      <c r="B840" s="138"/>
      <c r="C840" s="13"/>
      <c r="D840" s="487"/>
      <c r="E840" s="192"/>
      <c r="F840" s="487"/>
    </row>
    <row r="841" spans="1:6" x14ac:dyDescent="0.2">
      <c r="A841" s="219"/>
      <c r="B841" s="228" t="s">
        <v>1584</v>
      </c>
      <c r="C841" s="221"/>
      <c r="D841" s="222"/>
      <c r="E841" s="195"/>
      <c r="F841" s="490"/>
    </row>
    <row r="842" spans="1:6" s="439" customFormat="1" ht="168.75" x14ac:dyDescent="0.2">
      <c r="A842" s="108"/>
      <c r="B842" s="491" t="s">
        <v>2003</v>
      </c>
      <c r="C842" s="161"/>
      <c r="D842" s="489"/>
      <c r="E842" s="192"/>
      <c r="F842" s="487"/>
    </row>
    <row r="843" spans="1:6" s="439" customFormat="1" ht="25.5" x14ac:dyDescent="0.2">
      <c r="A843" s="108" t="s">
        <v>2029</v>
      </c>
      <c r="B843" s="138" t="s">
        <v>1764</v>
      </c>
      <c r="C843" s="13"/>
      <c r="D843" s="489"/>
      <c r="E843" s="192"/>
      <c r="F843" s="487"/>
    </row>
    <row r="844" spans="1:6" x14ac:dyDescent="0.2">
      <c r="A844" s="108"/>
      <c r="B844" s="138" t="s">
        <v>1878</v>
      </c>
      <c r="C844" s="13" t="s">
        <v>66</v>
      </c>
      <c r="D844" s="489">
        <v>1</v>
      </c>
      <c r="E844" s="192">
        <v>0</v>
      </c>
      <c r="F844" s="487">
        <f>ROUND(D844*E844,2)</f>
        <v>0</v>
      </c>
    </row>
    <row r="845" spans="1:6" x14ac:dyDescent="0.2">
      <c r="A845" s="108"/>
      <c r="B845" s="138" t="s">
        <v>2001</v>
      </c>
      <c r="C845" s="13" t="s">
        <v>66</v>
      </c>
      <c r="D845" s="489">
        <v>1</v>
      </c>
      <c r="E845" s="192">
        <v>0</v>
      </c>
      <c r="F845" s="487">
        <f>ROUND(D845*E845,2)</f>
        <v>0</v>
      </c>
    </row>
    <row r="846" spans="1:6" x14ac:dyDescent="0.2">
      <c r="A846" s="108"/>
      <c r="B846" s="138"/>
      <c r="C846" s="13"/>
      <c r="D846" s="489"/>
      <c r="E846" s="192"/>
      <c r="F846" s="487"/>
    </row>
    <row r="847" spans="1:6" s="439" customFormat="1" x14ac:dyDescent="0.2">
      <c r="A847" s="219"/>
      <c r="B847" s="228" t="s">
        <v>1788</v>
      </c>
      <c r="C847" s="221"/>
      <c r="D847" s="222"/>
      <c r="E847" s="195"/>
      <c r="F847" s="490"/>
    </row>
    <row r="848" spans="1:6" s="439" customFormat="1" ht="56.25" x14ac:dyDescent="0.2">
      <c r="A848" s="108"/>
      <c r="B848" s="497" t="s">
        <v>1624</v>
      </c>
      <c r="C848" s="13"/>
      <c r="D848" s="489"/>
      <c r="E848" s="192"/>
      <c r="F848" s="487"/>
    </row>
    <row r="849" spans="1:6" s="439" customFormat="1" ht="15.75" customHeight="1" x14ac:dyDescent="0.2">
      <c r="A849" s="108" t="s">
        <v>2030</v>
      </c>
      <c r="B849" s="138" t="s">
        <v>2007</v>
      </c>
      <c r="C849" s="13" t="s">
        <v>66</v>
      </c>
      <c r="D849" s="489">
        <v>1</v>
      </c>
      <c r="E849" s="192">
        <v>0</v>
      </c>
      <c r="F849" s="487">
        <f>ROUND(D849*E849,2)</f>
        <v>0</v>
      </c>
    </row>
    <row r="850" spans="1:6" s="439" customFormat="1" ht="15.75" customHeight="1" x14ac:dyDescent="0.2">
      <c r="A850" s="108"/>
      <c r="B850" s="138"/>
      <c r="C850" s="13"/>
      <c r="D850" s="489"/>
      <c r="E850" s="192"/>
      <c r="F850" s="487"/>
    </row>
    <row r="851" spans="1:6" s="439" customFormat="1" ht="15.75" customHeight="1" x14ac:dyDescent="0.2">
      <c r="A851" s="108" t="s">
        <v>2031</v>
      </c>
      <c r="B851" s="138" t="s">
        <v>2032</v>
      </c>
      <c r="C851" s="13" t="s">
        <v>66</v>
      </c>
      <c r="D851" s="489">
        <v>1</v>
      </c>
      <c r="E851" s="192">
        <v>0</v>
      </c>
      <c r="F851" s="487">
        <f>ROUND(D851*E851,2)</f>
        <v>0</v>
      </c>
    </row>
    <row r="852" spans="1:6" s="439" customFormat="1" ht="15.75" customHeight="1" x14ac:dyDescent="0.2">
      <c r="A852" s="108"/>
      <c r="B852" s="138"/>
      <c r="C852" s="13"/>
      <c r="D852" s="489"/>
      <c r="E852" s="192"/>
      <c r="F852" s="487"/>
    </row>
    <row r="853" spans="1:6" s="439" customFormat="1" ht="15.75" customHeight="1" x14ac:dyDescent="0.2">
      <c r="A853" s="108" t="s">
        <v>2033</v>
      </c>
      <c r="B853" s="138" t="s">
        <v>2034</v>
      </c>
      <c r="C853" s="13" t="s">
        <v>66</v>
      </c>
      <c r="D853" s="489">
        <v>1</v>
      </c>
      <c r="E853" s="192">
        <v>0</v>
      </c>
      <c r="F853" s="487">
        <f>ROUND(D853*E853,2)</f>
        <v>0</v>
      </c>
    </row>
    <row r="854" spans="1:6" s="439" customFormat="1" ht="15.75" customHeight="1" x14ac:dyDescent="0.2">
      <c r="A854" s="108"/>
      <c r="B854" s="138"/>
      <c r="C854" s="13"/>
      <c r="D854" s="489"/>
      <c r="E854" s="192"/>
      <c r="F854" s="487"/>
    </row>
    <row r="855" spans="1:6" s="439" customFormat="1" x14ac:dyDescent="0.2">
      <c r="A855" s="219"/>
      <c r="B855" s="228" t="s">
        <v>1774</v>
      </c>
      <c r="C855" s="221"/>
      <c r="D855" s="222"/>
      <c r="E855" s="195"/>
      <c r="F855" s="490"/>
    </row>
    <row r="856" spans="1:6" s="439" customFormat="1" ht="63.75" x14ac:dyDescent="0.2">
      <c r="A856" s="108" t="s">
        <v>2035</v>
      </c>
      <c r="B856" s="138" t="s">
        <v>1776</v>
      </c>
      <c r="C856" s="13"/>
      <c r="D856" s="489"/>
      <c r="E856" s="192"/>
      <c r="F856" s="487"/>
    </row>
    <row r="857" spans="1:6" s="439" customFormat="1" x14ac:dyDescent="0.2">
      <c r="A857" s="108"/>
      <c r="B857" s="138" t="s">
        <v>1886</v>
      </c>
      <c r="C857" s="13" t="s">
        <v>66</v>
      </c>
      <c r="D857" s="489">
        <v>1</v>
      </c>
      <c r="E857" s="192">
        <v>0</v>
      </c>
      <c r="F857" s="487">
        <v>0</v>
      </c>
    </row>
    <row r="858" spans="1:6" s="439" customFormat="1" ht="15" customHeight="1" x14ac:dyDescent="0.2">
      <c r="A858" s="493"/>
      <c r="B858" s="494"/>
      <c r="D858" s="495"/>
      <c r="E858" s="551"/>
      <c r="F858" s="496"/>
    </row>
    <row r="859" spans="1:6" s="437" customFormat="1" x14ac:dyDescent="0.2">
      <c r="A859" s="546"/>
      <c r="B859" s="547" t="s">
        <v>1888</v>
      </c>
      <c r="C859" s="548"/>
      <c r="D859" s="549"/>
      <c r="E859" s="554"/>
      <c r="F859" s="550"/>
    </row>
    <row r="860" spans="1:6" s="439" customFormat="1" ht="48" customHeight="1" x14ac:dyDescent="0.2">
      <c r="A860" s="108"/>
      <c r="B860" s="492" t="s">
        <v>1889</v>
      </c>
      <c r="C860" s="13"/>
      <c r="D860" s="489"/>
      <c r="E860" s="192"/>
      <c r="F860" s="487"/>
    </row>
    <row r="861" spans="1:6" s="439" customFormat="1" ht="25.5" x14ac:dyDescent="0.2">
      <c r="A861" s="108" t="s">
        <v>2036</v>
      </c>
      <c r="B861" s="138" t="s">
        <v>2037</v>
      </c>
      <c r="C861" s="13" t="s">
        <v>66</v>
      </c>
      <c r="D861" s="489">
        <v>1</v>
      </c>
      <c r="E861" s="192">
        <v>0</v>
      </c>
      <c r="F861" s="487">
        <f>ROUND(D861*E861,2)</f>
        <v>0</v>
      </c>
    </row>
    <row r="862" spans="1:6" s="439" customFormat="1" x14ac:dyDescent="0.2">
      <c r="A862" s="108"/>
      <c r="B862" s="78"/>
      <c r="C862" s="13"/>
      <c r="D862" s="489"/>
      <c r="E862" s="192"/>
      <c r="F862" s="487"/>
    </row>
    <row r="863" spans="1:6" ht="59.25" customHeight="1" x14ac:dyDescent="0.2">
      <c r="A863" s="108" t="s">
        <v>2038</v>
      </c>
      <c r="B863" s="138" t="s">
        <v>1902</v>
      </c>
      <c r="C863" s="13"/>
      <c r="D863" s="489"/>
      <c r="E863" s="192"/>
      <c r="F863" s="487"/>
    </row>
    <row r="864" spans="1:6" s="439" customFormat="1" x14ac:dyDescent="0.2">
      <c r="A864" s="493"/>
      <c r="B864" s="138" t="s">
        <v>2039</v>
      </c>
      <c r="C864" s="13" t="s">
        <v>66</v>
      </c>
      <c r="D864" s="489">
        <v>1</v>
      </c>
      <c r="E864" s="192">
        <v>0</v>
      </c>
      <c r="F864" s="487">
        <f>ROUND(D864*E864,2)</f>
        <v>0</v>
      </c>
    </row>
    <row r="865" spans="1:6" s="439" customFormat="1" x14ac:dyDescent="0.2">
      <c r="A865" s="493"/>
      <c r="B865" s="138" t="s">
        <v>2040</v>
      </c>
      <c r="C865" s="13" t="s">
        <v>66</v>
      </c>
      <c r="D865" s="489">
        <v>1</v>
      </c>
      <c r="E865" s="192">
        <v>0</v>
      </c>
      <c r="F865" s="487">
        <f>ROUND(D865*E865,2)</f>
        <v>0</v>
      </c>
    </row>
    <row r="866" spans="1:6" s="439" customFormat="1" x14ac:dyDescent="0.2">
      <c r="A866" s="493"/>
      <c r="B866" s="138" t="s">
        <v>2041</v>
      </c>
      <c r="C866" s="13" t="s">
        <v>66</v>
      </c>
      <c r="D866" s="489">
        <v>1</v>
      </c>
      <c r="E866" s="192">
        <v>0</v>
      </c>
      <c r="F866" s="487">
        <f>ROUND(D866*E866,2)</f>
        <v>0</v>
      </c>
    </row>
    <row r="867" spans="1:6" s="439" customFormat="1" x14ac:dyDescent="0.2">
      <c r="A867" s="493"/>
      <c r="B867" s="138" t="s">
        <v>1904</v>
      </c>
      <c r="C867" s="13" t="s">
        <v>66</v>
      </c>
      <c r="D867" s="489">
        <v>1</v>
      </c>
      <c r="E867" s="192">
        <v>0</v>
      </c>
      <c r="F867" s="487">
        <f>ROUND(D867*E867,2)</f>
        <v>0</v>
      </c>
    </row>
    <row r="868" spans="1:6" s="439" customFormat="1" x14ac:dyDescent="0.2">
      <c r="A868" s="108"/>
      <c r="B868" s="138" t="s">
        <v>1611</v>
      </c>
      <c r="C868" s="13" t="s">
        <v>66</v>
      </c>
      <c r="D868" s="489">
        <v>1</v>
      </c>
      <c r="E868" s="192">
        <v>0</v>
      </c>
      <c r="F868" s="487">
        <f t="shared" ref="F868:F873" si="3">ROUND(D868*E868,2)</f>
        <v>0</v>
      </c>
    </row>
    <row r="869" spans="1:6" s="439" customFormat="1" x14ac:dyDescent="0.2">
      <c r="A869" s="493"/>
      <c r="B869" s="138" t="s">
        <v>1910</v>
      </c>
      <c r="C869" s="13" t="s">
        <v>66</v>
      </c>
      <c r="D869" s="489">
        <v>4</v>
      </c>
      <c r="E869" s="192">
        <v>0</v>
      </c>
      <c r="F869" s="487">
        <f t="shared" si="3"/>
        <v>0</v>
      </c>
    </row>
    <row r="870" spans="1:6" s="439" customFormat="1" x14ac:dyDescent="0.2">
      <c r="A870" s="493"/>
      <c r="B870" s="138" t="s">
        <v>2042</v>
      </c>
      <c r="C870" s="13" t="s">
        <v>66</v>
      </c>
      <c r="D870" s="489">
        <v>1</v>
      </c>
      <c r="E870" s="192">
        <v>0</v>
      </c>
      <c r="F870" s="487">
        <f t="shared" si="3"/>
        <v>0</v>
      </c>
    </row>
    <row r="871" spans="1:6" s="439" customFormat="1" x14ac:dyDescent="0.2">
      <c r="A871" s="493"/>
      <c r="B871" s="138" t="s">
        <v>2043</v>
      </c>
      <c r="C871" s="13" t="s">
        <v>66</v>
      </c>
      <c r="D871" s="489">
        <v>1</v>
      </c>
      <c r="E871" s="192">
        <v>0</v>
      </c>
      <c r="F871" s="487">
        <f t="shared" si="3"/>
        <v>0</v>
      </c>
    </row>
    <row r="872" spans="1:6" x14ac:dyDescent="0.2">
      <c r="A872" s="108"/>
      <c r="B872" s="138" t="s">
        <v>2044</v>
      </c>
      <c r="C872" s="13" t="s">
        <v>66</v>
      </c>
      <c r="D872" s="489">
        <v>1</v>
      </c>
      <c r="E872" s="192">
        <v>0</v>
      </c>
      <c r="F872" s="487">
        <f t="shared" si="3"/>
        <v>0</v>
      </c>
    </row>
    <row r="873" spans="1:6" s="439" customFormat="1" x14ac:dyDescent="0.2">
      <c r="A873" s="493"/>
      <c r="B873" s="138" t="s">
        <v>2045</v>
      </c>
      <c r="C873" s="13" t="s">
        <v>66</v>
      </c>
      <c r="D873" s="489">
        <v>1</v>
      </c>
      <c r="E873" s="192">
        <v>0</v>
      </c>
      <c r="F873" s="487">
        <f t="shared" si="3"/>
        <v>0</v>
      </c>
    </row>
    <row r="874" spans="1:6" s="439" customFormat="1" x14ac:dyDescent="0.2">
      <c r="A874" s="108"/>
      <c r="B874" s="138"/>
      <c r="C874" s="13"/>
      <c r="D874" s="489"/>
      <c r="E874" s="192"/>
      <c r="F874" s="487"/>
    </row>
    <row r="875" spans="1:6" s="439" customFormat="1" ht="51" x14ac:dyDescent="0.2">
      <c r="A875" s="219"/>
      <c r="B875" s="220" t="s">
        <v>1634</v>
      </c>
      <c r="C875" s="221"/>
      <c r="D875" s="222"/>
      <c r="E875" s="195"/>
      <c r="F875" s="490"/>
    </row>
    <row r="876" spans="1:6" s="439" customFormat="1" x14ac:dyDescent="0.2">
      <c r="A876" s="108"/>
      <c r="B876" s="78"/>
      <c r="C876" s="13"/>
      <c r="D876" s="489"/>
      <c r="E876" s="192"/>
      <c r="F876" s="487"/>
    </row>
    <row r="877" spans="1:6" s="439" customFormat="1" x14ac:dyDescent="0.2">
      <c r="A877" s="108" t="s">
        <v>2046</v>
      </c>
      <c r="B877" s="227" t="s">
        <v>2015</v>
      </c>
      <c r="C877" s="13" t="s">
        <v>18</v>
      </c>
      <c r="D877" s="489">
        <v>1</v>
      </c>
      <c r="E877" s="192">
        <v>0</v>
      </c>
      <c r="F877" s="487">
        <f>ROUND(D877*E877,2)</f>
        <v>0</v>
      </c>
    </row>
    <row r="878" spans="1:6" s="439" customFormat="1" ht="25.5" x14ac:dyDescent="0.2">
      <c r="A878" s="174"/>
      <c r="B878" s="83" t="s">
        <v>1638</v>
      </c>
      <c r="C878" s="13" t="s">
        <v>66</v>
      </c>
      <c r="D878" s="489">
        <v>1</v>
      </c>
      <c r="E878" s="192"/>
      <c r="F878" s="487"/>
    </row>
    <row r="879" spans="1:6" s="439" customFormat="1" ht="25.5" x14ac:dyDescent="0.2">
      <c r="A879" s="174"/>
      <c r="B879" s="83" t="s">
        <v>1639</v>
      </c>
      <c r="C879" s="13" t="s">
        <v>66</v>
      </c>
      <c r="D879" s="489">
        <v>1</v>
      </c>
      <c r="E879" s="192"/>
      <c r="F879" s="487"/>
    </row>
    <row r="880" spans="1:6" s="439" customFormat="1" ht="25.5" x14ac:dyDescent="0.2">
      <c r="A880" s="174"/>
      <c r="B880" s="83" t="s">
        <v>2010</v>
      </c>
      <c r="C880" s="13"/>
      <c r="D880" s="489">
        <v>1</v>
      </c>
      <c r="E880" s="192"/>
      <c r="F880" s="487"/>
    </row>
    <row r="881" spans="1:6" s="439" customFormat="1" ht="25.5" x14ac:dyDescent="0.2">
      <c r="A881" s="174"/>
      <c r="B881" s="83" t="s">
        <v>2011</v>
      </c>
      <c r="C881" s="13" t="s">
        <v>96</v>
      </c>
      <c r="D881" s="489">
        <v>0.5</v>
      </c>
      <c r="E881" s="192"/>
      <c r="F881" s="487"/>
    </row>
    <row r="882" spans="1:6" s="439" customFormat="1" ht="15" customHeight="1" x14ac:dyDescent="0.2">
      <c r="A882" s="174"/>
      <c r="B882" s="83"/>
      <c r="C882" s="13"/>
      <c r="D882" s="489"/>
      <c r="E882" s="192"/>
      <c r="F882" s="487"/>
    </row>
    <row r="883" spans="1:6" s="439" customFormat="1" x14ac:dyDescent="0.2">
      <c r="A883" s="108" t="s">
        <v>2047</v>
      </c>
      <c r="B883" s="227" t="s">
        <v>2009</v>
      </c>
      <c r="C883" s="13" t="s">
        <v>18</v>
      </c>
      <c r="D883" s="489">
        <v>1</v>
      </c>
      <c r="E883" s="192">
        <v>0</v>
      </c>
      <c r="F883" s="487">
        <f>ROUND(D883*E883,2)</f>
        <v>0</v>
      </c>
    </row>
    <row r="884" spans="1:6" s="439" customFormat="1" ht="25.5" x14ac:dyDescent="0.2">
      <c r="A884" s="174"/>
      <c r="B884" s="83" t="s">
        <v>1638</v>
      </c>
      <c r="C884" s="13" t="s">
        <v>66</v>
      </c>
      <c r="D884" s="489">
        <v>1</v>
      </c>
      <c r="E884" s="192"/>
      <c r="F884" s="487"/>
    </row>
    <row r="885" spans="1:6" s="439" customFormat="1" ht="25.5" x14ac:dyDescent="0.2">
      <c r="A885" s="174"/>
      <c r="B885" s="83" t="s">
        <v>1639</v>
      </c>
      <c r="C885" s="13" t="s">
        <v>66</v>
      </c>
      <c r="D885" s="489">
        <v>1</v>
      </c>
      <c r="E885" s="192"/>
      <c r="F885" s="487"/>
    </row>
    <row r="886" spans="1:6" s="439" customFormat="1" ht="25.5" x14ac:dyDescent="0.2">
      <c r="A886" s="174"/>
      <c r="B886" s="83" t="s">
        <v>2010</v>
      </c>
      <c r="C886" s="13"/>
      <c r="D886" s="489">
        <v>1</v>
      </c>
      <c r="E886" s="192"/>
      <c r="F886" s="487"/>
    </row>
    <row r="887" spans="1:6" s="439" customFormat="1" ht="25.5" x14ac:dyDescent="0.2">
      <c r="A887" s="174"/>
      <c r="B887" s="83" t="s">
        <v>2011</v>
      </c>
      <c r="C887" s="13" t="s">
        <v>96</v>
      </c>
      <c r="D887" s="489">
        <v>2.5</v>
      </c>
      <c r="E887" s="192"/>
      <c r="F887" s="487"/>
    </row>
    <row r="888" spans="1:6" s="439" customFormat="1" ht="25.5" x14ac:dyDescent="0.2">
      <c r="A888" s="174"/>
      <c r="B888" s="83" t="s">
        <v>2012</v>
      </c>
      <c r="C888" s="13" t="s">
        <v>66</v>
      </c>
      <c r="D888" s="489">
        <v>1</v>
      </c>
      <c r="E888" s="192"/>
      <c r="F888" s="487"/>
    </row>
    <row r="889" spans="1:6" s="439" customFormat="1" ht="15" customHeight="1" x14ac:dyDescent="0.2">
      <c r="A889" s="174"/>
      <c r="B889" s="83"/>
      <c r="C889" s="13"/>
      <c r="D889" s="489"/>
      <c r="E889" s="192"/>
      <c r="F889" s="487"/>
    </row>
    <row r="890" spans="1:6" s="439" customFormat="1" x14ac:dyDescent="0.2">
      <c r="A890" s="219"/>
      <c r="B890" s="220" t="s">
        <v>1864</v>
      </c>
      <c r="C890" s="503"/>
      <c r="D890" s="504"/>
      <c r="E890" s="195"/>
      <c r="F890" s="490"/>
    </row>
    <row r="891" spans="1:6" s="439" customFormat="1" x14ac:dyDescent="0.2">
      <c r="A891" s="108"/>
      <c r="B891" s="83"/>
      <c r="C891" s="161"/>
      <c r="D891" s="489"/>
      <c r="E891" s="552"/>
      <c r="F891" s="500"/>
    </row>
    <row r="892" spans="1:6" s="437" customFormat="1" ht="264" customHeight="1" x14ac:dyDescent="0.2">
      <c r="A892" s="108" t="s">
        <v>2048</v>
      </c>
      <c r="B892" s="83" t="s">
        <v>1866</v>
      </c>
      <c r="C892" s="161" t="s">
        <v>18</v>
      </c>
      <c r="D892" s="489">
        <v>1</v>
      </c>
      <c r="E892" s="552">
        <v>0</v>
      </c>
      <c r="F892" s="500">
        <f>D892*E892</f>
        <v>0</v>
      </c>
    </row>
    <row r="893" spans="1:6" s="437" customFormat="1" x14ac:dyDescent="0.2">
      <c r="A893" s="108"/>
      <c r="B893" s="83"/>
      <c r="C893" s="161"/>
      <c r="D893" s="489"/>
      <c r="E893" s="552"/>
      <c r="F893" s="500"/>
    </row>
    <row r="894" spans="1:6" s="437" customFormat="1" ht="102" x14ac:dyDescent="0.2">
      <c r="A894" s="108" t="s">
        <v>2049</v>
      </c>
      <c r="B894" s="83" t="s">
        <v>1749</v>
      </c>
      <c r="C894" s="161" t="s">
        <v>18</v>
      </c>
      <c r="D894" s="489">
        <v>1</v>
      </c>
      <c r="E894" s="552">
        <v>0</v>
      </c>
      <c r="F894" s="500">
        <f>D894*E894</f>
        <v>0</v>
      </c>
    </row>
    <row r="895" spans="1:6" s="439" customFormat="1" x14ac:dyDescent="0.2">
      <c r="A895" s="108"/>
      <c r="B895" s="83"/>
      <c r="C895" s="161"/>
      <c r="D895" s="489"/>
      <c r="E895" s="552"/>
      <c r="F895" s="500"/>
    </row>
    <row r="896" spans="1:6" s="439" customFormat="1" ht="51" x14ac:dyDescent="0.2">
      <c r="A896" s="108" t="s">
        <v>2050</v>
      </c>
      <c r="B896" s="83" t="s">
        <v>1751</v>
      </c>
      <c r="C896" s="161" t="s">
        <v>18</v>
      </c>
      <c r="D896" s="489">
        <v>1</v>
      </c>
      <c r="E896" s="552">
        <v>0</v>
      </c>
      <c r="F896" s="500">
        <f>D896*E896</f>
        <v>0</v>
      </c>
    </row>
    <row r="897" spans="1:6" s="439" customFormat="1" x14ac:dyDescent="0.2">
      <c r="A897" s="108"/>
      <c r="B897" s="83"/>
      <c r="C897" s="161"/>
      <c r="D897" s="489"/>
      <c r="E897" s="552"/>
      <c r="F897" s="500"/>
    </row>
    <row r="898" spans="1:6" s="439" customFormat="1" x14ac:dyDescent="0.2">
      <c r="A898" s="108" t="s">
        <v>2051</v>
      </c>
      <c r="B898" s="83" t="s">
        <v>1755</v>
      </c>
      <c r="C898" s="161" t="s">
        <v>18</v>
      </c>
      <c r="D898" s="489">
        <v>1</v>
      </c>
      <c r="E898" s="552">
        <v>0</v>
      </c>
      <c r="F898" s="500">
        <f>D898*E898</f>
        <v>0</v>
      </c>
    </row>
    <row r="899" spans="1:6" s="439" customFormat="1" x14ac:dyDescent="0.2">
      <c r="A899" s="108"/>
      <c r="B899" s="83"/>
      <c r="C899" s="161"/>
      <c r="D899" s="489"/>
      <c r="E899" s="552"/>
      <c r="F899" s="500"/>
    </row>
    <row r="900" spans="1:6" s="439" customFormat="1" x14ac:dyDescent="0.2">
      <c r="A900" s="219"/>
      <c r="B900" s="220" t="s">
        <v>1756</v>
      </c>
      <c r="C900" s="503"/>
      <c r="D900" s="504"/>
      <c r="E900" s="195"/>
      <c r="F900" s="490"/>
    </row>
    <row r="901" spans="1:6" s="439" customFormat="1" x14ac:dyDescent="0.2">
      <c r="A901" s="108"/>
      <c r="B901" s="83"/>
      <c r="C901" s="161"/>
      <c r="D901" s="489"/>
      <c r="E901" s="552"/>
      <c r="F901" s="500"/>
    </row>
    <row r="902" spans="1:6" s="439" customFormat="1" ht="51" x14ac:dyDescent="0.2">
      <c r="A902" s="108" t="s">
        <v>2052</v>
      </c>
      <c r="B902" s="83" t="s">
        <v>1740</v>
      </c>
      <c r="C902" s="161" t="s">
        <v>18</v>
      </c>
      <c r="D902" s="489">
        <v>1</v>
      </c>
      <c r="E902" s="552">
        <v>0</v>
      </c>
      <c r="F902" s="500">
        <f>D902*E902</f>
        <v>0</v>
      </c>
    </row>
    <row r="903" spans="1:6" s="439" customFormat="1" x14ac:dyDescent="0.2">
      <c r="A903" s="168"/>
      <c r="B903" s="77"/>
      <c r="C903" s="78"/>
      <c r="D903" s="211"/>
      <c r="E903" s="192"/>
      <c r="F903" s="487"/>
    </row>
    <row r="904" spans="1:6" s="439" customFormat="1" ht="51" x14ac:dyDescent="0.2">
      <c r="A904" s="108" t="s">
        <v>2053</v>
      </c>
      <c r="B904" s="83" t="s">
        <v>1742</v>
      </c>
      <c r="C904" s="161" t="s">
        <v>18</v>
      </c>
      <c r="D904" s="489">
        <v>1</v>
      </c>
      <c r="E904" s="552">
        <v>0</v>
      </c>
      <c r="F904" s="500">
        <f>D904*E904</f>
        <v>0</v>
      </c>
    </row>
    <row r="905" spans="1:6" s="439" customFormat="1" x14ac:dyDescent="0.2">
      <c r="A905" s="168"/>
      <c r="B905" s="77"/>
      <c r="C905" s="78"/>
      <c r="D905" s="211"/>
      <c r="E905" s="192"/>
      <c r="F905" s="487"/>
    </row>
    <row r="906" spans="1:6" s="444" customFormat="1" ht="102" x14ac:dyDescent="0.2">
      <c r="A906" s="108" t="s">
        <v>2054</v>
      </c>
      <c r="B906" s="499" t="s">
        <v>1996</v>
      </c>
      <c r="C906" s="161" t="s">
        <v>18</v>
      </c>
      <c r="D906" s="489">
        <v>1</v>
      </c>
      <c r="E906" s="552">
        <v>0</v>
      </c>
      <c r="F906" s="500">
        <f>D906*E906</f>
        <v>0</v>
      </c>
    </row>
    <row r="907" spans="1:6" s="444" customFormat="1" x14ac:dyDescent="0.2">
      <c r="A907" s="108"/>
      <c r="B907" s="499"/>
      <c r="C907" s="161"/>
      <c r="D907" s="489"/>
      <c r="E907" s="552"/>
      <c r="F907" s="500"/>
    </row>
    <row r="908" spans="1:6" s="439" customFormat="1" ht="25.5" x14ac:dyDescent="0.2">
      <c r="A908" s="108" t="s">
        <v>2055</v>
      </c>
      <c r="B908" s="83" t="s">
        <v>87</v>
      </c>
      <c r="C908" s="78"/>
      <c r="D908" s="211"/>
      <c r="E908" s="192"/>
      <c r="F908" s="487"/>
    </row>
    <row r="909" spans="1:6" s="439" customFormat="1" x14ac:dyDescent="0.2">
      <c r="A909" s="76"/>
      <c r="B909" s="77" t="s">
        <v>89</v>
      </c>
      <c r="C909" s="78" t="s">
        <v>77</v>
      </c>
      <c r="D909" s="211">
        <v>40</v>
      </c>
      <c r="E909" s="192">
        <v>0</v>
      </c>
      <c r="F909" s="487">
        <f>D909*E909</f>
        <v>0</v>
      </c>
    </row>
    <row r="910" spans="1:6" s="439" customFormat="1" x14ac:dyDescent="0.2">
      <c r="A910" s="108"/>
      <c r="B910" s="77" t="s">
        <v>90</v>
      </c>
      <c r="C910" s="78" t="s">
        <v>77</v>
      </c>
      <c r="D910" s="211">
        <v>40</v>
      </c>
      <c r="E910" s="192">
        <v>0</v>
      </c>
      <c r="F910" s="487">
        <f>D910*E910</f>
        <v>0</v>
      </c>
    </row>
    <row r="911" spans="1:6" s="439" customFormat="1" x14ac:dyDescent="0.2">
      <c r="A911" s="168"/>
      <c r="B911" s="77"/>
      <c r="C911" s="78"/>
      <c r="D911" s="211"/>
      <c r="E911" s="192"/>
      <c r="F911" s="487"/>
    </row>
    <row r="912" spans="1:6" s="444" customFormat="1" ht="38.25" x14ac:dyDescent="0.2">
      <c r="A912" s="108" t="s">
        <v>2056</v>
      </c>
      <c r="B912" s="131" t="s">
        <v>107</v>
      </c>
      <c r="C912" s="132" t="s">
        <v>77</v>
      </c>
      <c r="D912" s="211">
        <v>40</v>
      </c>
      <c r="E912" s="192">
        <v>0</v>
      </c>
      <c r="F912" s="132">
        <f>D912*E912</f>
        <v>0</v>
      </c>
    </row>
    <row r="913" spans="1:6" s="444" customFormat="1" x14ac:dyDescent="0.2">
      <c r="A913" s="76"/>
      <c r="B913" s="77"/>
      <c r="C913" s="78"/>
      <c r="D913" s="211"/>
      <c r="E913" s="192"/>
      <c r="F913" s="487"/>
    </row>
    <row r="914" spans="1:6" s="439" customFormat="1" x14ac:dyDescent="0.2">
      <c r="A914" s="579"/>
      <c r="B914" s="118"/>
      <c r="C914" s="154"/>
      <c r="D914" s="559"/>
      <c r="E914" s="580"/>
      <c r="F914" s="581"/>
    </row>
    <row r="915" spans="1:6" s="444" customFormat="1" x14ac:dyDescent="0.2">
      <c r="A915" s="501"/>
      <c r="B915" s="499"/>
      <c r="C915" s="161"/>
      <c r="D915" s="489"/>
      <c r="E915" s="552"/>
      <c r="F915" s="500"/>
    </row>
    <row r="916" spans="1:6" s="527" customFormat="1" ht="25.5" x14ac:dyDescent="0.25">
      <c r="A916" s="541" t="s">
        <v>1761</v>
      </c>
      <c r="B916" s="542" t="str">
        <f>B17</f>
        <v>Vodohran Gregorevčič: predelava strojnih instalacij za možnost vtoka iz smeri VH Brezje (VS Pišece)</v>
      </c>
      <c r="C916" s="543"/>
      <c r="D916" s="544"/>
      <c r="E916" s="604"/>
      <c r="F916" s="545">
        <f>SUM(F829:F915)</f>
        <v>0</v>
      </c>
    </row>
    <row r="917" spans="1:6" s="437" customFormat="1" x14ac:dyDescent="0.2">
      <c r="A917" s="41"/>
      <c r="B917" s="13"/>
      <c r="C917" s="13"/>
      <c r="D917" s="17"/>
      <c r="E917" s="465"/>
      <c r="F917" s="18"/>
    </row>
    <row r="918" spans="1:6" s="439" customFormat="1" x14ac:dyDescent="0.2">
      <c r="A918" s="41"/>
      <c r="B918" s="13"/>
      <c r="C918" s="13"/>
      <c r="D918" s="17"/>
      <c r="E918" s="465"/>
      <c r="F918" s="18"/>
    </row>
    <row r="919" spans="1:6" s="437" customFormat="1" x14ac:dyDescent="0.2">
      <c r="A919" s="41"/>
      <c r="B919" s="13"/>
      <c r="C919" s="13"/>
      <c r="D919" s="17"/>
      <c r="E919" s="465"/>
      <c r="F919" s="18"/>
    </row>
    <row r="920" spans="1:6" s="439" customFormat="1" x14ac:dyDescent="0.2">
      <c r="A920" s="41"/>
      <c r="B920" s="13"/>
      <c r="C920" s="13"/>
      <c r="D920" s="17"/>
      <c r="E920" s="465"/>
      <c r="F920" s="18"/>
    </row>
    <row r="921" spans="1:6" s="439" customFormat="1" x14ac:dyDescent="0.2">
      <c r="A921" s="41"/>
      <c r="B921" s="13"/>
      <c r="C921" s="13"/>
      <c r="D921" s="17"/>
      <c r="E921" s="465"/>
      <c r="F921" s="18"/>
    </row>
    <row r="922" spans="1:6" s="439" customFormat="1" x14ac:dyDescent="0.2">
      <c r="A922" s="41"/>
      <c r="B922" s="13"/>
      <c r="C922" s="13"/>
      <c r="D922" s="17"/>
      <c r="E922" s="465"/>
      <c r="F922" s="18"/>
    </row>
    <row r="923" spans="1:6" s="439" customFormat="1" x14ac:dyDescent="0.2">
      <c r="A923" s="41"/>
      <c r="B923" s="13"/>
      <c r="C923" s="13"/>
      <c r="D923" s="17"/>
      <c r="E923" s="465"/>
      <c r="F923" s="18"/>
    </row>
    <row r="924" spans="1:6" s="437" customFormat="1" x14ac:dyDescent="0.2">
      <c r="A924" s="41"/>
      <c r="B924" s="13"/>
      <c r="C924" s="13"/>
      <c r="D924" s="17"/>
      <c r="E924" s="465"/>
      <c r="F924" s="18"/>
    </row>
    <row r="925" spans="1:6" s="437" customFormat="1" x14ac:dyDescent="0.2">
      <c r="A925" s="41"/>
      <c r="B925" s="13"/>
      <c r="C925" s="13"/>
      <c r="D925" s="17"/>
      <c r="E925" s="465"/>
      <c r="F925" s="18"/>
    </row>
    <row r="926" spans="1:6" s="437" customFormat="1" x14ac:dyDescent="0.2">
      <c r="A926" s="41"/>
      <c r="B926" s="13"/>
      <c r="C926" s="13"/>
      <c r="D926" s="17"/>
      <c r="E926" s="465"/>
      <c r="F926" s="18"/>
    </row>
    <row r="927" spans="1:6" s="437" customFormat="1" x14ac:dyDescent="0.2">
      <c r="A927" s="41"/>
      <c r="B927" s="13"/>
      <c r="C927" s="13"/>
      <c r="D927" s="17"/>
      <c r="E927" s="465"/>
      <c r="F927" s="18"/>
    </row>
    <row r="928" spans="1:6" x14ac:dyDescent="0.2">
      <c r="A928" s="41"/>
      <c r="B928" s="13"/>
      <c r="C928" s="13"/>
      <c r="D928" s="17"/>
      <c r="E928" s="465"/>
      <c r="F928" s="18"/>
    </row>
    <row r="929" spans="1:6" x14ac:dyDescent="0.2">
      <c r="A929" s="41"/>
      <c r="B929" s="13"/>
      <c r="C929" s="13"/>
      <c r="D929" s="17"/>
      <c r="E929" s="465"/>
      <c r="F929" s="18"/>
    </row>
    <row r="930" spans="1:6" x14ac:dyDescent="0.2">
      <c r="A930" s="41"/>
      <c r="B930" s="13"/>
      <c r="C930" s="13"/>
      <c r="D930" s="17"/>
      <c r="E930" s="465"/>
      <c r="F930" s="18"/>
    </row>
    <row r="931" spans="1:6" x14ac:dyDescent="0.2">
      <c r="A931" s="41"/>
      <c r="B931" s="13"/>
      <c r="C931" s="13"/>
      <c r="D931" s="17"/>
      <c r="E931" s="465"/>
      <c r="F931" s="18"/>
    </row>
    <row r="932" spans="1:6" x14ac:dyDescent="0.2">
      <c r="A932" s="41"/>
      <c r="B932" s="13"/>
      <c r="C932" s="13"/>
      <c r="D932" s="17"/>
      <c r="E932" s="465"/>
      <c r="F932" s="18"/>
    </row>
    <row r="933" spans="1:6" x14ac:dyDescent="0.2">
      <c r="A933" s="41"/>
      <c r="B933" s="13"/>
      <c r="C933" s="13"/>
      <c r="D933" s="17"/>
      <c r="E933" s="465"/>
      <c r="F933" s="18"/>
    </row>
    <row r="934" spans="1:6" x14ac:dyDescent="0.2">
      <c r="A934" s="41"/>
      <c r="B934" s="13"/>
      <c r="C934" s="13"/>
      <c r="D934" s="17"/>
      <c r="E934" s="465"/>
      <c r="F934" s="18"/>
    </row>
    <row r="935" spans="1:6" x14ac:dyDescent="0.2">
      <c r="A935" s="41"/>
      <c r="B935" s="13"/>
      <c r="C935" s="13"/>
      <c r="D935" s="17"/>
      <c r="E935" s="465"/>
      <c r="F935" s="18"/>
    </row>
    <row r="936" spans="1:6" x14ac:dyDescent="0.2">
      <c r="A936" s="41"/>
      <c r="B936" s="13"/>
      <c r="C936" s="13"/>
      <c r="D936" s="17"/>
      <c r="E936" s="465"/>
      <c r="F936" s="18"/>
    </row>
    <row r="937" spans="1:6" x14ac:dyDescent="0.2">
      <c r="A937" s="41"/>
      <c r="B937" s="13"/>
      <c r="C937" s="13"/>
      <c r="D937" s="17"/>
      <c r="E937" s="465"/>
      <c r="F937" s="18"/>
    </row>
    <row r="938" spans="1:6" x14ac:dyDescent="0.2">
      <c r="A938" s="41"/>
      <c r="B938" s="13"/>
      <c r="C938" s="13"/>
      <c r="D938" s="17"/>
      <c r="E938" s="465"/>
      <c r="F938" s="18"/>
    </row>
    <row r="939" spans="1:6" x14ac:dyDescent="0.2">
      <c r="A939" s="41"/>
      <c r="B939" s="13"/>
      <c r="C939" s="13"/>
      <c r="D939" s="17"/>
      <c r="E939" s="465"/>
      <c r="F939" s="18"/>
    </row>
    <row r="940" spans="1:6" x14ac:dyDescent="0.2">
      <c r="A940" s="41"/>
      <c r="B940" s="13"/>
      <c r="C940" s="13"/>
      <c r="D940" s="17"/>
      <c r="E940" s="465"/>
      <c r="F940" s="18"/>
    </row>
    <row r="941" spans="1:6" x14ac:dyDescent="0.2">
      <c r="A941" s="41"/>
      <c r="B941" s="13"/>
      <c r="C941" s="13"/>
      <c r="D941" s="17"/>
      <c r="E941" s="465"/>
      <c r="F941" s="18"/>
    </row>
    <row r="942" spans="1:6" x14ac:dyDescent="0.2">
      <c r="A942" s="41"/>
      <c r="B942" s="13"/>
      <c r="C942" s="13"/>
      <c r="D942" s="17"/>
      <c r="E942" s="465"/>
      <c r="F942" s="18"/>
    </row>
    <row r="943" spans="1:6" x14ac:dyDescent="0.2">
      <c r="A943" s="41"/>
      <c r="B943" s="13"/>
      <c r="C943" s="13"/>
      <c r="D943" s="17"/>
      <c r="E943" s="465"/>
      <c r="F943" s="18"/>
    </row>
    <row r="944" spans="1:6" x14ac:dyDescent="0.2">
      <c r="A944" s="41"/>
      <c r="B944" s="13"/>
      <c r="C944" s="13"/>
      <c r="D944" s="17"/>
      <c r="E944" s="465"/>
      <c r="F944" s="18"/>
    </row>
    <row r="945" spans="1:6" x14ac:dyDescent="0.2">
      <c r="A945" s="41"/>
      <c r="B945" s="13"/>
      <c r="C945" s="13"/>
      <c r="D945" s="17"/>
      <c r="E945" s="465"/>
      <c r="F945" s="18"/>
    </row>
    <row r="946" spans="1:6" x14ac:dyDescent="0.2">
      <c r="A946" s="41"/>
      <c r="B946" s="13"/>
      <c r="C946" s="13"/>
      <c r="D946" s="17"/>
      <c r="E946" s="465"/>
      <c r="F946" s="18"/>
    </row>
    <row r="947" spans="1:6" x14ac:dyDescent="0.2">
      <c r="A947" s="41"/>
      <c r="B947" s="13"/>
      <c r="C947" s="13"/>
      <c r="D947" s="17"/>
      <c r="E947" s="465"/>
      <c r="F947" s="18"/>
    </row>
    <row r="948" spans="1:6" x14ac:dyDescent="0.2">
      <c r="A948" s="41"/>
      <c r="B948" s="13"/>
      <c r="C948" s="13"/>
      <c r="D948" s="17"/>
      <c r="E948" s="465"/>
      <c r="F948" s="18"/>
    </row>
    <row r="949" spans="1:6" x14ac:dyDescent="0.2">
      <c r="A949" s="41"/>
      <c r="B949" s="13"/>
      <c r="C949" s="13"/>
      <c r="D949" s="17"/>
      <c r="E949" s="465"/>
      <c r="F949" s="18"/>
    </row>
    <row r="950" spans="1:6" x14ac:dyDescent="0.2">
      <c r="A950" s="41"/>
      <c r="B950" s="13"/>
      <c r="C950" s="13"/>
      <c r="D950" s="17"/>
      <c r="E950" s="465"/>
      <c r="F950" s="18"/>
    </row>
    <row r="951" spans="1:6" x14ac:dyDescent="0.2">
      <c r="A951" s="41"/>
      <c r="B951" s="13"/>
      <c r="C951" s="13"/>
      <c r="D951" s="17"/>
      <c r="E951" s="465"/>
      <c r="F951" s="18"/>
    </row>
    <row r="952" spans="1:6" x14ac:dyDescent="0.2">
      <c r="A952" s="41"/>
      <c r="B952" s="13"/>
      <c r="C952" s="13"/>
      <c r="D952" s="17"/>
      <c r="E952" s="465"/>
      <c r="F952" s="18"/>
    </row>
    <row r="953" spans="1:6" x14ac:dyDescent="0.2">
      <c r="A953" s="41"/>
      <c r="B953" s="13"/>
      <c r="C953" s="13"/>
      <c r="D953" s="17"/>
      <c r="E953" s="465"/>
      <c r="F953" s="18"/>
    </row>
    <row r="954" spans="1:6" x14ac:dyDescent="0.2">
      <c r="A954" s="41"/>
      <c r="B954" s="13"/>
      <c r="C954" s="13"/>
      <c r="D954" s="17"/>
      <c r="E954" s="465"/>
      <c r="F954" s="18"/>
    </row>
    <row r="955" spans="1:6" x14ac:dyDescent="0.2">
      <c r="A955" s="41"/>
      <c r="B955" s="13"/>
      <c r="C955" s="13"/>
      <c r="D955" s="17"/>
      <c r="E955" s="465"/>
      <c r="F955" s="18"/>
    </row>
    <row r="956" spans="1:6" x14ac:dyDescent="0.2">
      <c r="A956" s="41"/>
      <c r="B956" s="13"/>
      <c r="C956" s="13"/>
      <c r="D956" s="17"/>
      <c r="E956" s="465"/>
      <c r="F956" s="18"/>
    </row>
    <row r="957" spans="1:6" x14ac:dyDescent="0.2">
      <c r="A957" s="41"/>
      <c r="B957" s="13"/>
      <c r="C957" s="13"/>
      <c r="D957" s="17"/>
      <c r="E957" s="465"/>
      <c r="F957" s="18"/>
    </row>
    <row r="958" spans="1:6" x14ac:dyDescent="0.2">
      <c r="A958" s="41"/>
      <c r="B958" s="13"/>
      <c r="C958" s="13"/>
      <c r="D958" s="17"/>
      <c r="E958" s="465"/>
      <c r="F958" s="18"/>
    </row>
    <row r="959" spans="1:6" x14ac:dyDescent="0.2">
      <c r="A959" s="41"/>
      <c r="B959" s="13"/>
      <c r="C959" s="13"/>
      <c r="D959" s="17"/>
      <c r="E959" s="465"/>
      <c r="F959" s="18"/>
    </row>
    <row r="960" spans="1:6" x14ac:dyDescent="0.2">
      <c r="A960" s="41"/>
      <c r="B960" s="13"/>
      <c r="C960" s="13"/>
      <c r="D960" s="17"/>
      <c r="E960" s="465"/>
      <c r="F960" s="18"/>
    </row>
    <row r="961" spans="1:6" x14ac:dyDescent="0.2">
      <c r="A961" s="41"/>
      <c r="B961" s="13"/>
      <c r="C961" s="13"/>
      <c r="D961" s="17"/>
      <c r="E961" s="465"/>
      <c r="F961" s="18"/>
    </row>
    <row r="962" spans="1:6" x14ac:dyDescent="0.2">
      <c r="A962" s="41"/>
      <c r="B962" s="13"/>
      <c r="C962" s="13"/>
      <c r="D962" s="17"/>
      <c r="E962" s="465"/>
      <c r="F962" s="18"/>
    </row>
    <row r="963" spans="1:6" x14ac:dyDescent="0.2">
      <c r="A963" s="41"/>
      <c r="B963" s="13"/>
      <c r="C963" s="13"/>
      <c r="D963" s="17"/>
      <c r="E963" s="465"/>
      <c r="F963" s="18"/>
    </row>
    <row r="964" spans="1:6" x14ac:dyDescent="0.2">
      <c r="A964" s="41"/>
      <c r="B964" s="13"/>
      <c r="C964" s="13"/>
      <c r="D964" s="17"/>
      <c r="E964" s="465"/>
      <c r="F964" s="18"/>
    </row>
    <row r="965" spans="1:6" x14ac:dyDescent="0.2">
      <c r="A965" s="41"/>
      <c r="B965" s="13"/>
      <c r="C965" s="13"/>
      <c r="D965" s="17"/>
      <c r="E965" s="465"/>
      <c r="F965" s="18"/>
    </row>
    <row r="966" spans="1:6" x14ac:dyDescent="0.2">
      <c r="A966" s="41"/>
      <c r="B966" s="13"/>
      <c r="C966" s="13"/>
      <c r="D966" s="17"/>
      <c r="E966" s="465"/>
      <c r="F966" s="18"/>
    </row>
    <row r="967" spans="1:6" x14ac:dyDescent="0.2">
      <c r="A967" s="41"/>
      <c r="B967" s="13"/>
      <c r="C967" s="13"/>
      <c r="D967" s="17"/>
      <c r="E967" s="465"/>
      <c r="F967" s="18"/>
    </row>
    <row r="968" spans="1:6" x14ac:dyDescent="0.2">
      <c r="A968" s="41"/>
      <c r="B968" s="13"/>
      <c r="C968" s="13"/>
      <c r="D968" s="17"/>
      <c r="E968" s="465"/>
      <c r="F968" s="18"/>
    </row>
    <row r="969" spans="1:6" x14ac:dyDescent="0.2">
      <c r="A969" s="41"/>
      <c r="B969" s="13"/>
      <c r="C969" s="13"/>
      <c r="D969" s="17"/>
      <c r="E969" s="465"/>
      <c r="F969" s="18"/>
    </row>
    <row r="970" spans="1:6" x14ac:dyDescent="0.2">
      <c r="A970" s="41"/>
      <c r="B970" s="13"/>
      <c r="C970" s="13"/>
      <c r="D970" s="17"/>
      <c r="E970" s="465"/>
      <c r="F970" s="18"/>
    </row>
    <row r="971" spans="1:6" x14ac:dyDescent="0.2">
      <c r="A971" s="41"/>
      <c r="B971" s="13"/>
      <c r="C971" s="13"/>
      <c r="D971" s="17"/>
      <c r="E971" s="465"/>
      <c r="F971" s="18"/>
    </row>
    <row r="972" spans="1:6" x14ac:dyDescent="0.2">
      <c r="A972" s="41"/>
      <c r="B972" s="13"/>
      <c r="C972" s="13"/>
      <c r="D972" s="17"/>
      <c r="E972" s="465"/>
      <c r="F972" s="18"/>
    </row>
    <row r="973" spans="1:6" x14ac:dyDescent="0.2">
      <c r="A973" s="41"/>
      <c r="B973" s="13"/>
      <c r="C973" s="13"/>
      <c r="D973" s="17"/>
      <c r="E973" s="465"/>
      <c r="F973" s="18"/>
    </row>
    <row r="974" spans="1:6" x14ac:dyDescent="0.2">
      <c r="A974" s="41"/>
      <c r="B974" s="13"/>
      <c r="C974" s="13"/>
      <c r="D974" s="17"/>
      <c r="E974" s="465"/>
      <c r="F974" s="18"/>
    </row>
    <row r="975" spans="1:6" x14ac:dyDescent="0.2">
      <c r="A975" s="41"/>
      <c r="B975" s="13"/>
      <c r="C975" s="13"/>
      <c r="D975" s="17"/>
      <c r="E975" s="465"/>
      <c r="F975" s="18"/>
    </row>
    <row r="976" spans="1:6" x14ac:dyDescent="0.2">
      <c r="A976" s="41"/>
      <c r="B976" s="13"/>
      <c r="C976" s="13"/>
      <c r="D976" s="17"/>
      <c r="E976" s="465"/>
      <c r="F976" s="18"/>
    </row>
    <row r="977" spans="1:6" x14ac:dyDescent="0.2">
      <c r="A977" s="41"/>
      <c r="B977" s="13"/>
      <c r="C977" s="13"/>
      <c r="D977" s="17"/>
      <c r="E977" s="465"/>
      <c r="F977" s="18"/>
    </row>
    <row r="978" spans="1:6" x14ac:dyDescent="0.2">
      <c r="A978" s="41"/>
      <c r="B978" s="13"/>
      <c r="C978" s="13"/>
      <c r="D978" s="17"/>
      <c r="E978" s="465"/>
      <c r="F978" s="18"/>
    </row>
    <row r="979" spans="1:6" x14ac:dyDescent="0.2">
      <c r="A979" s="41"/>
      <c r="B979" s="13"/>
      <c r="C979" s="13"/>
      <c r="D979" s="17"/>
      <c r="E979" s="465"/>
      <c r="F979" s="18"/>
    </row>
    <row r="980" spans="1:6" x14ac:dyDescent="0.2">
      <c r="A980" s="41"/>
      <c r="B980" s="13"/>
      <c r="C980" s="13"/>
      <c r="D980" s="17"/>
      <c r="E980" s="465"/>
      <c r="F980" s="18"/>
    </row>
    <row r="981" spans="1:6" x14ac:dyDescent="0.2">
      <c r="A981" s="41"/>
      <c r="B981" s="13"/>
      <c r="C981" s="13"/>
      <c r="D981" s="17"/>
      <c r="E981" s="465"/>
      <c r="F981" s="18"/>
    </row>
    <row r="982" spans="1:6" x14ac:dyDescent="0.2">
      <c r="A982" s="41"/>
      <c r="B982" s="13"/>
      <c r="C982" s="13"/>
      <c r="D982" s="17"/>
      <c r="E982" s="465"/>
      <c r="F982" s="18"/>
    </row>
    <row r="983" spans="1:6" x14ac:dyDescent="0.2">
      <c r="A983" s="41"/>
      <c r="B983" s="13"/>
      <c r="C983" s="13"/>
      <c r="D983" s="17"/>
      <c r="E983" s="465"/>
      <c r="F983" s="18"/>
    </row>
    <row r="984" spans="1:6" x14ac:dyDescent="0.2">
      <c r="A984" s="41"/>
      <c r="B984" s="13"/>
      <c r="C984" s="13"/>
      <c r="D984" s="17"/>
      <c r="E984" s="465"/>
      <c r="F984" s="18"/>
    </row>
    <row r="985" spans="1:6" x14ac:dyDescent="0.2">
      <c r="A985" s="41"/>
      <c r="B985" s="13"/>
      <c r="C985" s="13"/>
      <c r="D985" s="17"/>
      <c r="E985" s="465"/>
      <c r="F985" s="18"/>
    </row>
    <row r="986" spans="1:6" x14ac:dyDescent="0.2">
      <c r="A986" s="41"/>
      <c r="B986" s="13"/>
      <c r="C986" s="13"/>
      <c r="D986" s="17"/>
      <c r="E986" s="465"/>
      <c r="F986" s="18"/>
    </row>
    <row r="987" spans="1:6" x14ac:dyDescent="0.2">
      <c r="A987" s="41"/>
      <c r="B987" s="13"/>
      <c r="C987" s="13"/>
      <c r="D987" s="17"/>
      <c r="E987" s="465"/>
      <c r="F987" s="18"/>
    </row>
    <row r="988" spans="1:6" x14ac:dyDescent="0.2">
      <c r="A988" s="41"/>
      <c r="B988" s="13"/>
      <c r="C988" s="13"/>
      <c r="D988" s="17"/>
      <c r="E988" s="465"/>
      <c r="F988" s="18"/>
    </row>
    <row r="989" spans="1:6" x14ac:dyDescent="0.2">
      <c r="A989" s="41"/>
      <c r="B989" s="13"/>
      <c r="C989" s="13"/>
      <c r="D989" s="17"/>
      <c r="E989" s="465"/>
      <c r="F989" s="18"/>
    </row>
    <row r="990" spans="1:6" x14ac:dyDescent="0.2">
      <c r="A990" s="41"/>
      <c r="B990" s="13"/>
      <c r="C990" s="13"/>
      <c r="D990" s="17"/>
      <c r="E990" s="465"/>
      <c r="F990" s="18"/>
    </row>
    <row r="991" spans="1:6" x14ac:dyDescent="0.2">
      <c r="A991" s="41"/>
      <c r="B991" s="13"/>
      <c r="C991" s="13"/>
      <c r="D991" s="17"/>
      <c r="E991" s="465"/>
      <c r="F991" s="18"/>
    </row>
    <row r="992" spans="1:6" x14ac:dyDescent="0.2">
      <c r="A992" s="41"/>
      <c r="B992" s="13"/>
      <c r="C992" s="13"/>
      <c r="D992" s="17"/>
      <c r="E992" s="465"/>
      <c r="F992" s="18"/>
    </row>
    <row r="993" spans="1:6" x14ac:dyDescent="0.2">
      <c r="A993" s="41"/>
      <c r="B993" s="13"/>
      <c r="C993" s="13"/>
      <c r="D993" s="17"/>
      <c r="E993" s="465"/>
      <c r="F993" s="18"/>
    </row>
    <row r="994" spans="1:6" x14ac:dyDescent="0.2">
      <c r="A994" s="41"/>
      <c r="B994" s="13"/>
      <c r="C994" s="13"/>
      <c r="D994" s="17"/>
      <c r="E994" s="465"/>
      <c r="F994" s="18"/>
    </row>
    <row r="995" spans="1:6" x14ac:dyDescent="0.2">
      <c r="A995" s="41"/>
      <c r="B995" s="13"/>
      <c r="C995" s="13"/>
      <c r="D995" s="17"/>
      <c r="E995" s="465"/>
      <c r="F995" s="18"/>
    </row>
    <row r="996" spans="1:6" x14ac:dyDescent="0.2">
      <c r="A996" s="41"/>
      <c r="B996" s="13"/>
      <c r="C996" s="13"/>
      <c r="D996" s="17"/>
      <c r="E996" s="465"/>
      <c r="F996" s="18"/>
    </row>
    <row r="997" spans="1:6" x14ac:dyDescent="0.2">
      <c r="A997" s="41"/>
      <c r="B997" s="13"/>
      <c r="C997" s="13"/>
      <c r="D997" s="17"/>
      <c r="E997" s="465"/>
      <c r="F997" s="18"/>
    </row>
    <row r="998" spans="1:6" x14ac:dyDescent="0.2">
      <c r="A998" s="41"/>
      <c r="B998" s="13"/>
      <c r="C998" s="13"/>
      <c r="D998" s="17"/>
      <c r="E998" s="465"/>
      <c r="F998" s="18"/>
    </row>
    <row r="999" spans="1:6" x14ac:dyDescent="0.2">
      <c r="A999" s="41"/>
      <c r="B999" s="13"/>
      <c r="C999" s="13"/>
      <c r="D999" s="17"/>
      <c r="E999" s="465"/>
      <c r="F999" s="18"/>
    </row>
    <row r="1000" spans="1:6" x14ac:dyDescent="0.2">
      <c r="A1000" s="41"/>
      <c r="B1000" s="13"/>
      <c r="C1000" s="13"/>
      <c r="D1000" s="17"/>
      <c r="E1000" s="465"/>
      <c r="F1000" s="18"/>
    </row>
    <row r="1001" spans="1:6" x14ac:dyDescent="0.2">
      <c r="A1001" s="41"/>
      <c r="B1001" s="13"/>
      <c r="C1001" s="13"/>
      <c r="D1001" s="17"/>
      <c r="E1001" s="465"/>
      <c r="F1001" s="18"/>
    </row>
    <row r="1002" spans="1:6" x14ac:dyDescent="0.2">
      <c r="A1002" s="41"/>
      <c r="B1002" s="13"/>
      <c r="C1002" s="13"/>
      <c r="D1002" s="17"/>
      <c r="E1002" s="465"/>
      <c r="F1002" s="18"/>
    </row>
    <row r="1003" spans="1:6" x14ac:dyDescent="0.2">
      <c r="A1003" s="41"/>
      <c r="B1003" s="13"/>
      <c r="C1003" s="13"/>
      <c r="D1003" s="17"/>
      <c r="E1003" s="465"/>
      <c r="F1003" s="18"/>
    </row>
    <row r="1004" spans="1:6" x14ac:dyDescent="0.2">
      <c r="A1004" s="41"/>
      <c r="B1004" s="13"/>
      <c r="C1004" s="13"/>
      <c r="D1004" s="17"/>
      <c r="E1004" s="465"/>
      <c r="F1004" s="18"/>
    </row>
    <row r="1005" spans="1:6" x14ac:dyDescent="0.2">
      <c r="A1005" s="41"/>
      <c r="B1005" s="13"/>
      <c r="C1005" s="13"/>
      <c r="D1005" s="17"/>
      <c r="E1005" s="465"/>
      <c r="F1005" s="18"/>
    </row>
    <row r="1006" spans="1:6" x14ac:dyDescent="0.2">
      <c r="A1006" s="41"/>
      <c r="B1006" s="13"/>
      <c r="C1006" s="13"/>
      <c r="D1006" s="17"/>
      <c r="E1006" s="465"/>
      <c r="F1006" s="18"/>
    </row>
    <row r="1007" spans="1:6" x14ac:dyDescent="0.2">
      <c r="A1007" s="41"/>
      <c r="B1007" s="13"/>
      <c r="C1007" s="13"/>
      <c r="D1007" s="17"/>
      <c r="E1007" s="465"/>
      <c r="F1007" s="18"/>
    </row>
    <row r="1008" spans="1:6" x14ac:dyDescent="0.2">
      <c r="A1008" s="41"/>
      <c r="B1008" s="13"/>
      <c r="C1008" s="13"/>
      <c r="D1008" s="17"/>
      <c r="E1008" s="465"/>
      <c r="F1008" s="18"/>
    </row>
    <row r="1009" spans="1:6" x14ac:dyDescent="0.2">
      <c r="A1009" s="41"/>
      <c r="B1009" s="13"/>
      <c r="C1009" s="13"/>
      <c r="D1009" s="17"/>
      <c r="E1009" s="465"/>
      <c r="F1009" s="18"/>
    </row>
    <row r="1010" spans="1:6" x14ac:dyDescent="0.2">
      <c r="A1010" s="41"/>
      <c r="B1010" s="13"/>
      <c r="C1010" s="13"/>
      <c r="D1010" s="17"/>
      <c r="E1010" s="465"/>
      <c r="F1010" s="18"/>
    </row>
    <row r="1011" spans="1:6" x14ac:dyDescent="0.2">
      <c r="A1011" s="41"/>
      <c r="B1011" s="13"/>
      <c r="C1011" s="13"/>
      <c r="D1011" s="17"/>
      <c r="E1011" s="465"/>
      <c r="F1011" s="18"/>
    </row>
    <row r="1012" spans="1:6" x14ac:dyDescent="0.2">
      <c r="A1012" s="41"/>
      <c r="B1012" s="13"/>
      <c r="C1012" s="13"/>
      <c r="D1012" s="17"/>
      <c r="E1012" s="465"/>
      <c r="F1012" s="18"/>
    </row>
    <row r="1013" spans="1:6" x14ac:dyDescent="0.2">
      <c r="A1013" s="41"/>
      <c r="B1013" s="13"/>
      <c r="C1013" s="13"/>
      <c r="D1013" s="17"/>
      <c r="E1013" s="465"/>
      <c r="F1013" s="18"/>
    </row>
    <row r="1014" spans="1:6" x14ac:dyDescent="0.2">
      <c r="A1014" s="41"/>
      <c r="B1014" s="13"/>
      <c r="C1014" s="13"/>
      <c r="D1014" s="17"/>
      <c r="E1014" s="465"/>
      <c r="F1014" s="18"/>
    </row>
    <row r="1015" spans="1:6" x14ac:dyDescent="0.2">
      <c r="A1015" s="41"/>
      <c r="B1015" s="13"/>
      <c r="C1015" s="13"/>
      <c r="D1015" s="17"/>
      <c r="E1015" s="465"/>
      <c r="F1015" s="18"/>
    </row>
    <row r="1016" spans="1:6" x14ac:dyDescent="0.2">
      <c r="A1016" s="41"/>
      <c r="B1016" s="13"/>
      <c r="C1016" s="13"/>
      <c r="D1016" s="17"/>
      <c r="E1016" s="465"/>
      <c r="F1016" s="18"/>
    </row>
    <row r="1017" spans="1:6" x14ac:dyDescent="0.2">
      <c r="A1017" s="41"/>
      <c r="B1017" s="13"/>
      <c r="C1017" s="13"/>
      <c r="D1017" s="17"/>
      <c r="E1017" s="465"/>
      <c r="F1017" s="18"/>
    </row>
    <row r="1018" spans="1:6" x14ac:dyDescent="0.2">
      <c r="A1018" s="41"/>
      <c r="B1018" s="13"/>
      <c r="C1018" s="13"/>
      <c r="D1018" s="17"/>
      <c r="E1018" s="465"/>
      <c r="F1018" s="18"/>
    </row>
    <row r="1019" spans="1:6" x14ac:dyDescent="0.2">
      <c r="A1019" s="41"/>
      <c r="B1019" s="13"/>
      <c r="C1019" s="13"/>
      <c r="D1019" s="17"/>
      <c r="E1019" s="465"/>
      <c r="F1019" s="18"/>
    </row>
    <row r="1020" spans="1:6" x14ac:dyDescent="0.2">
      <c r="A1020" s="41"/>
      <c r="B1020" s="13"/>
      <c r="C1020" s="13"/>
      <c r="D1020" s="17"/>
      <c r="E1020" s="465"/>
      <c r="F1020" s="18"/>
    </row>
    <row r="1021" spans="1:6" x14ac:dyDescent="0.2">
      <c r="A1021" s="41"/>
      <c r="B1021" s="13"/>
      <c r="C1021" s="13"/>
      <c r="D1021" s="17"/>
      <c r="E1021" s="465"/>
      <c r="F1021" s="18"/>
    </row>
    <row r="1022" spans="1:6" x14ac:dyDescent="0.2">
      <c r="A1022" s="41"/>
      <c r="B1022" s="13"/>
      <c r="C1022" s="13"/>
      <c r="D1022" s="17"/>
      <c r="E1022" s="465"/>
      <c r="F1022" s="18"/>
    </row>
    <row r="1023" spans="1:6" x14ac:dyDescent="0.2">
      <c r="A1023" s="41"/>
      <c r="B1023" s="13"/>
      <c r="C1023" s="13"/>
      <c r="D1023" s="17"/>
      <c r="E1023" s="465"/>
      <c r="F1023" s="18"/>
    </row>
    <row r="1024" spans="1:6" x14ac:dyDescent="0.2">
      <c r="A1024" s="41"/>
      <c r="B1024" s="13"/>
      <c r="C1024" s="13"/>
      <c r="D1024" s="17"/>
      <c r="E1024" s="465"/>
      <c r="F1024" s="18"/>
    </row>
    <row r="1025" spans="1:6" x14ac:dyDescent="0.2">
      <c r="A1025" s="41"/>
      <c r="B1025" s="13"/>
      <c r="C1025" s="13"/>
      <c r="D1025" s="17"/>
      <c r="E1025" s="465"/>
      <c r="F1025" s="18"/>
    </row>
    <row r="1026" spans="1:6" x14ac:dyDescent="0.2">
      <c r="A1026" s="41"/>
      <c r="B1026" s="13"/>
      <c r="C1026" s="13"/>
      <c r="D1026" s="17"/>
      <c r="E1026" s="465"/>
      <c r="F1026" s="18"/>
    </row>
    <row r="1027" spans="1:6" x14ac:dyDescent="0.2">
      <c r="A1027" s="41"/>
      <c r="B1027" s="13"/>
      <c r="C1027" s="13"/>
      <c r="D1027" s="17"/>
      <c r="E1027" s="465"/>
      <c r="F1027" s="18"/>
    </row>
    <row r="1028" spans="1:6" x14ac:dyDescent="0.2">
      <c r="A1028" s="41"/>
      <c r="B1028" s="13"/>
      <c r="C1028" s="13"/>
      <c r="D1028" s="17"/>
      <c r="E1028" s="465"/>
      <c r="F1028" s="18"/>
    </row>
    <row r="1029" spans="1:6" x14ac:dyDescent="0.2">
      <c r="A1029" s="41"/>
      <c r="B1029" s="13"/>
      <c r="C1029" s="13"/>
      <c r="D1029" s="17"/>
      <c r="E1029" s="465"/>
      <c r="F1029" s="18"/>
    </row>
    <row r="1030" spans="1:6" x14ac:dyDescent="0.2">
      <c r="A1030" s="41"/>
      <c r="B1030" s="13"/>
      <c r="C1030" s="13"/>
      <c r="D1030" s="17"/>
      <c r="E1030" s="465"/>
      <c r="F1030" s="18"/>
    </row>
    <row r="1031" spans="1:6" x14ac:dyDescent="0.2">
      <c r="A1031" s="41"/>
      <c r="B1031" s="13"/>
      <c r="C1031" s="13"/>
      <c r="D1031" s="17"/>
      <c r="E1031" s="465"/>
      <c r="F1031" s="18"/>
    </row>
    <row r="1032" spans="1:6" x14ac:dyDescent="0.2">
      <c r="A1032" s="41"/>
      <c r="B1032" s="13"/>
      <c r="C1032" s="13"/>
      <c r="D1032" s="17"/>
      <c r="E1032" s="465"/>
      <c r="F1032" s="18"/>
    </row>
    <row r="1033" spans="1:6" x14ac:dyDescent="0.2">
      <c r="A1033" s="41"/>
      <c r="B1033" s="13"/>
      <c r="C1033" s="13"/>
      <c r="D1033" s="17"/>
      <c r="E1033" s="465"/>
      <c r="F1033" s="18"/>
    </row>
    <row r="1034" spans="1:6" x14ac:dyDescent="0.2">
      <c r="A1034" s="41"/>
      <c r="B1034" s="13"/>
      <c r="C1034" s="13"/>
      <c r="D1034" s="17"/>
      <c r="E1034" s="465"/>
      <c r="F1034" s="18"/>
    </row>
    <row r="1035" spans="1:6" x14ac:dyDescent="0.2">
      <c r="A1035" s="41"/>
      <c r="B1035" s="13"/>
      <c r="C1035" s="13"/>
      <c r="D1035" s="17"/>
      <c r="E1035" s="465"/>
      <c r="F1035" s="18"/>
    </row>
    <row r="1036" spans="1:6" x14ac:dyDescent="0.2">
      <c r="A1036" s="41"/>
      <c r="B1036" s="13"/>
      <c r="C1036" s="13"/>
      <c r="D1036" s="17"/>
      <c r="E1036" s="465"/>
      <c r="F1036" s="18"/>
    </row>
    <row r="1037" spans="1:6" x14ac:dyDescent="0.2">
      <c r="A1037" s="41"/>
      <c r="B1037" s="13"/>
      <c r="C1037" s="13"/>
      <c r="D1037" s="17"/>
      <c r="E1037" s="465"/>
      <c r="F1037" s="18"/>
    </row>
    <row r="1038" spans="1:6" x14ac:dyDescent="0.2">
      <c r="A1038" s="41"/>
      <c r="B1038" s="13"/>
      <c r="C1038" s="13"/>
      <c r="D1038" s="17"/>
      <c r="E1038" s="465"/>
      <c r="F1038" s="18"/>
    </row>
    <row r="1039" spans="1:6" x14ac:dyDescent="0.2">
      <c r="A1039" s="41"/>
      <c r="B1039" s="13"/>
      <c r="C1039" s="13"/>
      <c r="D1039" s="17"/>
      <c r="E1039" s="465"/>
      <c r="F1039" s="18"/>
    </row>
    <row r="1040" spans="1:6" x14ac:dyDescent="0.2">
      <c r="A1040" s="41"/>
      <c r="B1040" s="13"/>
      <c r="C1040" s="13"/>
      <c r="D1040" s="17"/>
      <c r="E1040" s="465"/>
      <c r="F1040" s="18"/>
    </row>
    <row r="1041" spans="1:6" x14ac:dyDescent="0.2">
      <c r="A1041" s="41"/>
      <c r="B1041" s="13"/>
      <c r="C1041" s="13"/>
      <c r="D1041" s="17"/>
      <c r="E1041" s="465"/>
      <c r="F1041" s="18"/>
    </row>
    <row r="1042" spans="1:6" x14ac:dyDescent="0.2">
      <c r="A1042" s="41"/>
      <c r="B1042" s="13"/>
      <c r="C1042" s="13"/>
      <c r="D1042" s="17"/>
      <c r="E1042" s="465"/>
      <c r="F1042" s="18"/>
    </row>
    <row r="1043" spans="1:6" x14ac:dyDescent="0.2">
      <c r="A1043" s="41"/>
      <c r="B1043" s="13"/>
      <c r="C1043" s="13"/>
      <c r="D1043" s="17"/>
      <c r="E1043" s="465"/>
      <c r="F1043" s="18"/>
    </row>
    <row r="1044" spans="1:6" x14ac:dyDescent="0.2">
      <c r="A1044" s="41"/>
      <c r="B1044" s="13"/>
      <c r="C1044" s="13"/>
      <c r="D1044" s="17"/>
      <c r="E1044" s="465"/>
      <c r="F1044" s="18"/>
    </row>
    <row r="1045" spans="1:6" x14ac:dyDescent="0.2">
      <c r="A1045" s="41"/>
      <c r="B1045" s="13"/>
      <c r="C1045" s="13"/>
      <c r="D1045" s="17"/>
      <c r="E1045" s="465"/>
      <c r="F1045" s="18"/>
    </row>
    <row r="1046" spans="1:6" x14ac:dyDescent="0.2">
      <c r="A1046" s="41"/>
      <c r="B1046" s="13"/>
      <c r="C1046" s="13"/>
      <c r="D1046" s="17"/>
      <c r="E1046" s="465"/>
      <c r="F1046" s="18"/>
    </row>
    <row r="1047" spans="1:6" x14ac:dyDescent="0.2">
      <c r="A1047" s="41"/>
      <c r="B1047" s="13"/>
      <c r="C1047" s="13"/>
      <c r="D1047" s="17"/>
      <c r="E1047" s="465"/>
      <c r="F1047" s="18"/>
    </row>
    <row r="1048" spans="1:6" x14ac:dyDescent="0.2">
      <c r="A1048" s="41"/>
      <c r="B1048" s="13"/>
      <c r="C1048" s="13"/>
      <c r="D1048" s="17"/>
      <c r="E1048" s="465"/>
      <c r="F1048" s="18"/>
    </row>
    <row r="1049" spans="1:6" x14ac:dyDescent="0.2">
      <c r="A1049" s="41"/>
      <c r="B1049" s="13"/>
      <c r="C1049" s="13"/>
      <c r="D1049" s="17"/>
      <c r="E1049" s="465"/>
      <c r="F1049" s="18"/>
    </row>
    <row r="1050" spans="1:6" x14ac:dyDescent="0.2">
      <c r="A1050" s="41"/>
      <c r="B1050" s="13"/>
      <c r="C1050" s="13"/>
      <c r="D1050" s="17"/>
      <c r="E1050" s="465"/>
      <c r="F1050" s="18"/>
    </row>
    <row r="1051" spans="1:6" x14ac:dyDescent="0.2">
      <c r="A1051" s="41"/>
      <c r="B1051" s="13"/>
      <c r="C1051" s="13"/>
      <c r="D1051" s="17"/>
      <c r="E1051" s="465"/>
      <c r="F1051" s="18"/>
    </row>
    <row r="1052" spans="1:6" x14ac:dyDescent="0.2">
      <c r="A1052" s="41"/>
      <c r="B1052" s="13"/>
      <c r="C1052" s="13"/>
      <c r="D1052" s="17"/>
      <c r="E1052" s="465"/>
      <c r="F1052" s="18"/>
    </row>
    <row r="1053" spans="1:6" x14ac:dyDescent="0.2">
      <c r="A1053" s="41"/>
      <c r="B1053" s="13"/>
      <c r="C1053" s="13"/>
      <c r="D1053" s="17"/>
      <c r="E1053" s="465"/>
      <c r="F1053" s="18"/>
    </row>
    <row r="1054" spans="1:6" x14ac:dyDescent="0.2">
      <c r="A1054" s="41"/>
      <c r="B1054" s="13"/>
      <c r="C1054" s="13"/>
      <c r="D1054" s="17"/>
      <c r="E1054" s="465"/>
      <c r="F1054" s="18"/>
    </row>
    <row r="1055" spans="1:6" x14ac:dyDescent="0.2">
      <c r="A1055" s="41"/>
      <c r="B1055" s="13"/>
      <c r="C1055" s="13"/>
      <c r="D1055" s="17"/>
      <c r="E1055" s="465"/>
      <c r="F1055" s="18"/>
    </row>
    <row r="1056" spans="1:6" x14ac:dyDescent="0.2">
      <c r="A1056" s="41"/>
      <c r="B1056" s="13"/>
      <c r="C1056" s="13"/>
      <c r="D1056" s="17"/>
      <c r="E1056" s="465"/>
      <c r="F1056" s="18"/>
    </row>
    <row r="1057" spans="1:6" x14ac:dyDescent="0.2">
      <c r="A1057" s="41"/>
      <c r="B1057" s="13"/>
      <c r="C1057" s="13"/>
      <c r="D1057" s="17"/>
      <c r="E1057" s="465"/>
      <c r="F1057" s="18"/>
    </row>
    <row r="1058" spans="1:6" x14ac:dyDescent="0.2">
      <c r="A1058" s="41"/>
      <c r="B1058" s="13"/>
      <c r="C1058" s="13"/>
      <c r="D1058" s="17"/>
      <c r="E1058" s="465"/>
      <c r="F1058" s="18"/>
    </row>
    <row r="1059" spans="1:6" x14ac:dyDescent="0.2">
      <c r="A1059" s="41"/>
      <c r="B1059" s="13"/>
      <c r="C1059" s="13"/>
      <c r="D1059" s="17"/>
      <c r="E1059" s="465"/>
      <c r="F1059" s="18"/>
    </row>
    <row r="1060" spans="1:6" x14ac:dyDescent="0.2">
      <c r="A1060" s="41"/>
      <c r="B1060" s="13"/>
      <c r="C1060" s="13"/>
      <c r="D1060" s="17"/>
      <c r="E1060" s="465"/>
      <c r="F1060" s="18"/>
    </row>
    <row r="1061" spans="1:6" x14ac:dyDescent="0.2">
      <c r="A1061" s="41"/>
      <c r="B1061" s="13"/>
      <c r="C1061" s="13"/>
      <c r="D1061" s="17"/>
      <c r="E1061" s="465"/>
      <c r="F1061" s="18"/>
    </row>
    <row r="1062" spans="1:6" x14ac:dyDescent="0.2">
      <c r="A1062" s="41"/>
      <c r="B1062" s="13"/>
      <c r="C1062" s="13"/>
      <c r="D1062" s="17"/>
      <c r="E1062" s="465"/>
      <c r="F1062" s="18"/>
    </row>
    <row r="1063" spans="1:6" x14ac:dyDescent="0.2">
      <c r="A1063" s="41"/>
      <c r="B1063" s="13"/>
      <c r="C1063" s="13"/>
      <c r="D1063" s="17"/>
      <c r="E1063" s="465"/>
      <c r="F1063" s="18"/>
    </row>
    <row r="1064" spans="1:6" x14ac:dyDescent="0.2">
      <c r="A1064" s="41"/>
      <c r="B1064" s="13"/>
      <c r="C1064" s="13"/>
      <c r="D1064" s="17"/>
      <c r="E1064" s="465"/>
      <c r="F1064" s="18"/>
    </row>
    <row r="1065" spans="1:6" x14ac:dyDescent="0.2">
      <c r="A1065" s="41"/>
      <c r="B1065" s="13"/>
      <c r="C1065" s="13"/>
      <c r="D1065" s="17"/>
      <c r="E1065" s="465"/>
      <c r="F1065" s="18"/>
    </row>
    <row r="1066" spans="1:6" x14ac:dyDescent="0.2">
      <c r="A1066" s="41"/>
      <c r="B1066" s="13"/>
      <c r="C1066" s="13"/>
      <c r="D1066" s="17"/>
      <c r="E1066" s="465"/>
      <c r="F1066" s="18"/>
    </row>
    <row r="1067" spans="1:6" x14ac:dyDescent="0.2">
      <c r="A1067" s="41"/>
      <c r="B1067" s="13"/>
      <c r="C1067" s="13"/>
      <c r="D1067" s="17"/>
      <c r="E1067" s="465"/>
      <c r="F1067" s="18"/>
    </row>
    <row r="1068" spans="1:6" x14ac:dyDescent="0.2">
      <c r="A1068" s="41"/>
      <c r="B1068" s="13"/>
      <c r="C1068" s="13"/>
      <c r="D1068" s="17"/>
      <c r="E1068" s="465"/>
      <c r="F1068" s="18"/>
    </row>
    <row r="1069" spans="1:6" x14ac:dyDescent="0.2">
      <c r="A1069" s="41"/>
      <c r="B1069" s="13"/>
      <c r="C1069" s="13"/>
      <c r="D1069" s="17"/>
      <c r="E1069" s="465"/>
      <c r="F1069" s="18"/>
    </row>
    <row r="1070" spans="1:6" x14ac:dyDescent="0.2">
      <c r="A1070" s="41"/>
      <c r="B1070" s="13"/>
      <c r="C1070" s="13"/>
      <c r="D1070" s="17"/>
      <c r="E1070" s="465"/>
      <c r="F1070" s="18"/>
    </row>
    <row r="1071" spans="1:6" x14ac:dyDescent="0.2">
      <c r="A1071" s="41"/>
      <c r="B1071" s="13"/>
      <c r="C1071" s="13"/>
      <c r="D1071" s="17"/>
      <c r="E1071" s="465"/>
      <c r="F1071" s="18"/>
    </row>
    <row r="1072" spans="1:6" x14ac:dyDescent="0.2">
      <c r="A1072" s="41"/>
      <c r="B1072" s="13"/>
      <c r="C1072" s="13"/>
      <c r="D1072" s="17"/>
      <c r="E1072" s="465"/>
      <c r="F1072" s="18"/>
    </row>
    <row r="1073" spans="1:6" x14ac:dyDescent="0.2">
      <c r="A1073" s="41"/>
      <c r="B1073" s="13"/>
      <c r="C1073" s="13"/>
      <c r="D1073" s="17"/>
      <c r="E1073" s="465"/>
      <c r="F1073" s="18"/>
    </row>
    <row r="1074" spans="1:6" x14ac:dyDescent="0.2">
      <c r="A1074" s="41"/>
      <c r="B1074" s="13"/>
      <c r="C1074" s="13"/>
      <c r="D1074" s="17"/>
      <c r="E1074" s="465"/>
      <c r="F1074" s="18"/>
    </row>
    <row r="1075" spans="1:6" x14ac:dyDescent="0.2">
      <c r="A1075" s="41"/>
      <c r="B1075" s="13"/>
      <c r="C1075" s="13"/>
      <c r="D1075" s="17"/>
      <c r="E1075" s="465"/>
      <c r="F1075" s="18"/>
    </row>
    <row r="1076" spans="1:6" x14ac:dyDescent="0.2">
      <c r="A1076" s="41"/>
      <c r="B1076" s="13"/>
      <c r="C1076" s="13"/>
      <c r="D1076" s="17"/>
      <c r="E1076" s="465"/>
      <c r="F1076" s="18"/>
    </row>
    <row r="1077" spans="1:6" x14ac:dyDescent="0.2">
      <c r="A1077" s="41"/>
      <c r="B1077" s="13"/>
      <c r="C1077" s="13"/>
      <c r="D1077" s="17"/>
      <c r="E1077" s="465"/>
      <c r="F1077" s="18"/>
    </row>
    <row r="1078" spans="1:6" x14ac:dyDescent="0.2">
      <c r="A1078" s="41"/>
      <c r="B1078" s="13"/>
      <c r="C1078" s="13"/>
      <c r="D1078" s="17"/>
      <c r="E1078" s="465"/>
      <c r="F1078" s="18"/>
    </row>
    <row r="1079" spans="1:6" x14ac:dyDescent="0.2">
      <c r="A1079" s="41"/>
      <c r="B1079" s="13"/>
      <c r="C1079" s="13"/>
      <c r="D1079" s="17"/>
      <c r="E1079" s="465"/>
      <c r="F1079" s="18"/>
    </row>
    <row r="1080" spans="1:6" x14ac:dyDescent="0.2">
      <c r="A1080" s="41"/>
      <c r="B1080" s="13"/>
      <c r="C1080" s="13"/>
      <c r="D1080" s="17"/>
      <c r="E1080" s="465"/>
      <c r="F1080" s="18"/>
    </row>
    <row r="1081" spans="1:6" x14ac:dyDescent="0.2">
      <c r="A1081" s="41"/>
      <c r="B1081" s="13"/>
      <c r="C1081" s="13"/>
      <c r="D1081" s="17"/>
      <c r="E1081" s="465"/>
      <c r="F1081" s="18"/>
    </row>
    <row r="1082" spans="1:6" x14ac:dyDescent="0.2">
      <c r="A1082" s="41"/>
      <c r="B1082" s="13"/>
      <c r="C1082" s="13"/>
      <c r="D1082" s="17"/>
      <c r="E1082" s="465"/>
      <c r="F1082" s="18"/>
    </row>
    <row r="1083" spans="1:6" x14ac:dyDescent="0.2">
      <c r="A1083" s="41"/>
      <c r="B1083" s="13"/>
      <c r="C1083" s="13"/>
      <c r="D1083" s="17"/>
      <c r="E1083" s="465"/>
      <c r="F1083" s="18"/>
    </row>
    <row r="1084" spans="1:6" x14ac:dyDescent="0.2">
      <c r="A1084" s="41"/>
      <c r="B1084" s="13"/>
      <c r="C1084" s="13"/>
      <c r="D1084" s="17"/>
      <c r="E1084" s="465"/>
      <c r="F1084" s="18"/>
    </row>
    <row r="1085" spans="1:6" x14ac:dyDescent="0.2">
      <c r="A1085" s="41"/>
      <c r="B1085" s="13"/>
      <c r="C1085" s="13"/>
      <c r="D1085" s="17"/>
      <c r="E1085" s="465"/>
      <c r="F1085" s="18"/>
    </row>
    <row r="1086" spans="1:6" x14ac:dyDescent="0.2">
      <c r="A1086" s="41"/>
      <c r="B1086" s="13"/>
      <c r="C1086" s="13"/>
      <c r="D1086" s="17"/>
      <c r="E1086" s="465"/>
      <c r="F1086" s="18"/>
    </row>
    <row r="1087" spans="1:6" x14ac:dyDescent="0.2">
      <c r="A1087" s="41"/>
      <c r="B1087" s="13"/>
      <c r="C1087" s="13"/>
      <c r="D1087" s="17"/>
      <c r="E1087" s="465"/>
      <c r="F1087" s="18"/>
    </row>
    <row r="1088" spans="1:6" x14ac:dyDescent="0.2">
      <c r="A1088" s="41"/>
      <c r="B1088" s="13"/>
      <c r="C1088" s="13"/>
      <c r="D1088" s="17"/>
      <c r="E1088" s="465"/>
      <c r="F1088" s="18"/>
    </row>
    <row r="1089" spans="1:6" x14ac:dyDescent="0.2">
      <c r="A1089" s="41"/>
      <c r="B1089" s="13"/>
      <c r="C1089" s="13"/>
      <c r="D1089" s="17"/>
      <c r="E1089" s="465"/>
      <c r="F1089" s="18"/>
    </row>
    <row r="1090" spans="1:6" x14ac:dyDescent="0.2">
      <c r="A1090" s="41"/>
      <c r="B1090" s="13"/>
      <c r="C1090" s="13"/>
      <c r="D1090" s="17"/>
      <c r="E1090" s="465"/>
      <c r="F1090" s="18"/>
    </row>
    <row r="1091" spans="1:6" x14ac:dyDescent="0.2">
      <c r="A1091" s="41"/>
      <c r="B1091" s="13"/>
      <c r="C1091" s="13"/>
      <c r="D1091" s="17"/>
      <c r="E1091" s="465"/>
      <c r="F1091" s="18"/>
    </row>
    <row r="1092" spans="1:6" x14ac:dyDescent="0.2">
      <c r="A1092" s="41"/>
      <c r="B1092" s="13"/>
      <c r="C1092" s="13"/>
      <c r="D1092" s="17"/>
      <c r="E1092" s="465"/>
      <c r="F1092" s="18"/>
    </row>
    <row r="1093" spans="1:6" x14ac:dyDescent="0.2">
      <c r="A1093" s="41"/>
      <c r="B1093" s="13"/>
      <c r="C1093" s="13"/>
      <c r="D1093" s="17"/>
      <c r="E1093" s="465"/>
      <c r="F1093" s="18"/>
    </row>
    <row r="1094" spans="1:6" x14ac:dyDescent="0.2">
      <c r="A1094" s="41"/>
      <c r="B1094" s="13"/>
      <c r="C1094" s="13"/>
      <c r="D1094" s="17"/>
      <c r="E1094" s="465"/>
      <c r="F1094" s="18"/>
    </row>
    <row r="1095" spans="1:6" x14ac:dyDescent="0.2">
      <c r="A1095" s="41"/>
      <c r="B1095" s="13"/>
      <c r="C1095" s="13"/>
      <c r="D1095" s="17"/>
      <c r="E1095" s="465"/>
      <c r="F1095" s="18"/>
    </row>
    <row r="1096" spans="1:6" x14ac:dyDescent="0.2">
      <c r="A1096" s="41"/>
      <c r="B1096" s="13"/>
      <c r="C1096" s="13"/>
      <c r="D1096" s="17"/>
      <c r="E1096" s="465"/>
      <c r="F1096" s="18"/>
    </row>
    <row r="1097" spans="1:6" x14ac:dyDescent="0.2">
      <c r="A1097" s="41"/>
      <c r="B1097" s="13"/>
      <c r="C1097" s="13"/>
      <c r="D1097" s="17"/>
      <c r="E1097" s="465"/>
      <c r="F1097" s="18"/>
    </row>
    <row r="1098" spans="1:6" x14ac:dyDescent="0.2">
      <c r="A1098" s="41"/>
      <c r="B1098" s="13"/>
      <c r="C1098" s="13"/>
      <c r="D1098" s="17"/>
      <c r="E1098" s="465"/>
      <c r="F1098" s="18"/>
    </row>
    <row r="1099" spans="1:6" x14ac:dyDescent="0.2">
      <c r="A1099" s="41"/>
      <c r="B1099" s="13"/>
      <c r="C1099" s="13"/>
      <c r="D1099" s="17"/>
      <c r="E1099" s="465"/>
      <c r="F1099" s="18"/>
    </row>
    <row r="1100" spans="1:6" x14ac:dyDescent="0.2">
      <c r="A1100" s="41"/>
      <c r="B1100" s="13"/>
      <c r="C1100" s="13"/>
      <c r="D1100" s="17"/>
      <c r="E1100" s="465"/>
      <c r="F1100" s="18"/>
    </row>
    <row r="1101" spans="1:6" x14ac:dyDescent="0.2">
      <c r="A1101" s="41"/>
      <c r="B1101" s="13"/>
      <c r="C1101" s="13"/>
      <c r="D1101" s="17"/>
      <c r="E1101" s="465"/>
      <c r="F1101" s="18"/>
    </row>
    <row r="1102" spans="1:6" x14ac:dyDescent="0.2">
      <c r="A1102" s="41"/>
      <c r="B1102" s="13"/>
      <c r="C1102" s="13"/>
      <c r="D1102" s="17"/>
      <c r="E1102" s="465"/>
      <c r="F1102" s="18"/>
    </row>
    <row r="1103" spans="1:6" x14ac:dyDescent="0.2">
      <c r="A1103" s="41"/>
      <c r="B1103" s="13"/>
      <c r="C1103" s="13"/>
      <c r="D1103" s="17"/>
      <c r="E1103" s="465"/>
      <c r="F1103" s="18"/>
    </row>
    <row r="1104" spans="1:6" x14ac:dyDescent="0.2">
      <c r="A1104" s="41"/>
      <c r="B1104" s="13"/>
      <c r="C1104" s="13"/>
      <c r="D1104" s="17"/>
      <c r="E1104" s="465"/>
      <c r="F1104" s="18"/>
    </row>
    <row r="1105" spans="1:6" x14ac:dyDescent="0.2">
      <c r="A1105" s="41"/>
      <c r="B1105" s="13"/>
      <c r="C1105" s="13"/>
      <c r="D1105" s="17"/>
      <c r="E1105" s="465"/>
      <c r="F1105" s="18"/>
    </row>
    <row r="1106" spans="1:6" x14ac:dyDescent="0.2">
      <c r="A1106" s="41"/>
      <c r="B1106" s="13"/>
      <c r="C1106" s="13"/>
      <c r="D1106" s="17"/>
      <c r="E1106" s="465"/>
      <c r="F1106" s="18"/>
    </row>
    <row r="1107" spans="1:6" x14ac:dyDescent="0.2">
      <c r="A1107" s="41"/>
      <c r="B1107" s="13"/>
      <c r="C1107" s="13"/>
      <c r="D1107" s="17"/>
      <c r="E1107" s="465"/>
      <c r="F1107" s="18"/>
    </row>
    <row r="1108" spans="1:6" x14ac:dyDescent="0.2">
      <c r="A1108" s="41"/>
      <c r="B1108" s="13"/>
      <c r="C1108" s="13"/>
      <c r="D1108" s="17"/>
      <c r="E1108" s="465"/>
      <c r="F1108" s="18"/>
    </row>
    <row r="1109" spans="1:6" x14ac:dyDescent="0.2">
      <c r="A1109" s="41"/>
      <c r="B1109" s="13"/>
      <c r="C1109" s="13"/>
      <c r="D1109" s="17"/>
      <c r="E1109" s="465"/>
      <c r="F1109" s="18"/>
    </row>
    <row r="1110" spans="1:6" x14ac:dyDescent="0.2">
      <c r="A1110" s="41"/>
      <c r="B1110" s="13"/>
      <c r="C1110" s="13"/>
      <c r="D1110" s="17"/>
      <c r="E1110" s="465"/>
      <c r="F1110" s="18"/>
    </row>
    <row r="1111" spans="1:6" x14ac:dyDescent="0.2">
      <c r="A1111" s="41"/>
      <c r="B1111" s="13"/>
      <c r="C1111" s="13"/>
      <c r="D1111" s="17"/>
      <c r="E1111" s="465"/>
      <c r="F1111" s="18"/>
    </row>
    <row r="1112" spans="1:6" x14ac:dyDescent="0.2">
      <c r="A1112" s="41"/>
      <c r="B1112" s="13"/>
      <c r="C1112" s="13"/>
      <c r="D1112" s="17"/>
      <c r="E1112" s="465"/>
      <c r="F1112" s="18"/>
    </row>
    <row r="1113" spans="1:6" x14ac:dyDescent="0.2">
      <c r="A1113" s="41"/>
      <c r="B1113" s="13"/>
      <c r="C1113" s="13"/>
      <c r="D1113" s="17"/>
      <c r="E1113" s="465"/>
      <c r="F1113" s="18"/>
    </row>
    <row r="1114" spans="1:6" x14ac:dyDescent="0.2">
      <c r="A1114" s="41"/>
      <c r="B1114" s="13"/>
      <c r="C1114" s="13"/>
      <c r="D1114" s="17"/>
      <c r="E1114" s="465"/>
      <c r="F1114" s="18"/>
    </row>
    <row r="1115" spans="1:6" x14ac:dyDescent="0.2">
      <c r="A1115" s="41"/>
      <c r="B1115" s="13"/>
      <c r="C1115" s="13"/>
      <c r="D1115" s="17"/>
      <c r="E1115" s="465"/>
      <c r="F1115" s="18"/>
    </row>
    <row r="1116" spans="1:6" x14ac:dyDescent="0.2">
      <c r="A1116" s="41"/>
      <c r="B1116" s="13"/>
      <c r="C1116" s="13"/>
      <c r="D1116" s="17"/>
      <c r="E1116" s="465"/>
      <c r="F1116" s="18"/>
    </row>
    <row r="1117" spans="1:6" x14ac:dyDescent="0.2">
      <c r="A1117" s="41"/>
      <c r="B1117" s="13"/>
      <c r="C1117" s="13"/>
      <c r="D1117" s="17"/>
      <c r="E1117" s="465"/>
      <c r="F1117" s="18"/>
    </row>
    <row r="1118" spans="1:6" x14ac:dyDescent="0.2">
      <c r="A1118" s="41"/>
      <c r="B1118" s="13"/>
      <c r="C1118" s="13"/>
      <c r="D1118" s="17"/>
      <c r="E1118" s="465"/>
      <c r="F1118" s="18"/>
    </row>
    <row r="1119" spans="1:6" x14ac:dyDescent="0.2">
      <c r="A1119" s="41"/>
      <c r="B1119" s="13"/>
      <c r="C1119" s="13"/>
      <c r="D1119" s="17"/>
      <c r="E1119" s="465"/>
      <c r="F1119" s="18"/>
    </row>
    <row r="1120" spans="1:6" x14ac:dyDescent="0.2">
      <c r="A1120" s="41"/>
      <c r="B1120" s="13"/>
      <c r="C1120" s="13"/>
      <c r="D1120" s="17"/>
      <c r="E1120" s="465"/>
      <c r="F1120" s="18"/>
    </row>
    <row r="1121" spans="1:6" x14ac:dyDescent="0.2">
      <c r="A1121" s="41"/>
      <c r="B1121" s="13"/>
      <c r="C1121" s="13"/>
      <c r="D1121" s="17"/>
      <c r="E1121" s="465"/>
      <c r="F1121" s="18"/>
    </row>
    <row r="1122" spans="1:6" x14ac:dyDescent="0.2">
      <c r="A1122" s="41"/>
      <c r="B1122" s="13"/>
      <c r="C1122" s="13"/>
      <c r="D1122" s="17"/>
      <c r="E1122" s="465"/>
      <c r="F1122" s="18"/>
    </row>
    <row r="1123" spans="1:6" x14ac:dyDescent="0.2">
      <c r="A1123" s="41"/>
      <c r="B1123" s="13"/>
      <c r="C1123" s="13"/>
      <c r="D1123" s="17"/>
      <c r="E1123" s="465"/>
      <c r="F1123" s="18"/>
    </row>
    <row r="1124" spans="1:6" x14ac:dyDescent="0.2">
      <c r="A1124" s="41"/>
      <c r="B1124" s="13"/>
      <c r="C1124" s="13"/>
      <c r="D1124" s="17"/>
      <c r="E1124" s="465"/>
      <c r="F1124" s="18"/>
    </row>
    <row r="1125" spans="1:6" x14ac:dyDescent="0.2">
      <c r="A1125" s="41"/>
      <c r="B1125" s="13"/>
      <c r="C1125" s="13"/>
      <c r="D1125" s="17"/>
      <c r="E1125" s="465"/>
      <c r="F1125" s="18"/>
    </row>
    <row r="1126" spans="1:6" x14ac:dyDescent="0.2">
      <c r="A1126" s="41"/>
      <c r="B1126" s="13"/>
      <c r="C1126" s="13"/>
      <c r="D1126" s="17"/>
      <c r="E1126" s="465"/>
      <c r="F1126" s="18"/>
    </row>
    <row r="1127" spans="1:6" x14ac:dyDescent="0.2">
      <c r="A1127" s="41"/>
      <c r="B1127" s="13"/>
      <c r="C1127" s="13"/>
      <c r="D1127" s="17"/>
      <c r="E1127" s="465"/>
      <c r="F1127" s="18"/>
    </row>
    <row r="1128" spans="1:6" x14ac:dyDescent="0.2">
      <c r="A1128" s="41"/>
      <c r="B1128" s="13"/>
      <c r="C1128" s="13"/>
      <c r="D1128" s="17"/>
      <c r="E1128" s="465"/>
      <c r="F1128" s="18"/>
    </row>
    <row r="1129" spans="1:6" x14ac:dyDescent="0.2">
      <c r="A1129" s="41"/>
      <c r="B1129" s="13"/>
      <c r="C1129" s="13"/>
      <c r="D1129" s="17"/>
      <c r="E1129" s="465"/>
      <c r="F1129" s="18"/>
    </row>
    <row r="1130" spans="1:6" x14ac:dyDescent="0.2">
      <c r="A1130" s="41"/>
      <c r="B1130" s="13"/>
      <c r="C1130" s="13"/>
      <c r="D1130" s="17"/>
      <c r="E1130" s="465"/>
      <c r="F1130" s="18"/>
    </row>
    <row r="1131" spans="1:6" x14ac:dyDescent="0.2">
      <c r="A1131" s="41"/>
      <c r="B1131" s="13"/>
      <c r="C1131" s="13"/>
      <c r="D1131" s="17"/>
      <c r="E1131" s="465"/>
      <c r="F1131" s="18"/>
    </row>
    <row r="1132" spans="1:6" x14ac:dyDescent="0.2">
      <c r="A1132" s="41"/>
      <c r="B1132" s="13"/>
      <c r="C1132" s="13"/>
      <c r="D1132" s="17"/>
      <c r="E1132" s="465"/>
      <c r="F1132" s="18"/>
    </row>
    <row r="1133" spans="1:6" x14ac:dyDescent="0.2">
      <c r="A1133" s="41"/>
      <c r="B1133" s="13"/>
      <c r="C1133" s="13"/>
      <c r="D1133" s="17"/>
      <c r="E1133" s="465"/>
      <c r="F1133" s="18"/>
    </row>
    <row r="1134" spans="1:6" x14ac:dyDescent="0.2">
      <c r="A1134" s="41"/>
      <c r="B1134" s="13"/>
      <c r="C1134" s="13"/>
      <c r="D1134" s="17"/>
      <c r="E1134" s="465"/>
      <c r="F1134" s="18"/>
    </row>
    <row r="1135" spans="1:6" x14ac:dyDescent="0.2">
      <c r="A1135" s="41"/>
      <c r="B1135" s="13"/>
      <c r="C1135" s="13"/>
      <c r="D1135" s="17"/>
      <c r="E1135" s="465"/>
      <c r="F1135" s="18"/>
    </row>
    <row r="1136" spans="1:6" x14ac:dyDescent="0.2">
      <c r="A1136" s="41"/>
      <c r="B1136" s="13"/>
      <c r="C1136" s="13"/>
      <c r="D1136" s="17"/>
      <c r="E1136" s="465"/>
      <c r="F1136" s="18"/>
    </row>
    <row r="1137" spans="1:6" x14ac:dyDescent="0.2">
      <c r="A1137" s="41"/>
      <c r="B1137" s="13"/>
      <c r="C1137" s="13"/>
      <c r="D1137" s="17"/>
      <c r="E1137" s="465"/>
      <c r="F1137" s="18"/>
    </row>
    <row r="1138" spans="1:6" x14ac:dyDescent="0.2">
      <c r="A1138" s="41"/>
      <c r="B1138" s="13"/>
      <c r="C1138" s="13"/>
      <c r="D1138" s="17"/>
      <c r="E1138" s="465"/>
      <c r="F1138" s="18"/>
    </row>
    <row r="1139" spans="1:6" x14ac:dyDescent="0.2">
      <c r="A1139" s="41"/>
      <c r="B1139" s="13"/>
      <c r="C1139" s="13"/>
      <c r="D1139" s="17"/>
      <c r="E1139" s="465"/>
      <c r="F1139" s="18"/>
    </row>
    <row r="1140" spans="1:6" x14ac:dyDescent="0.2">
      <c r="A1140" s="41"/>
      <c r="B1140" s="13"/>
      <c r="C1140" s="13"/>
      <c r="D1140" s="17"/>
      <c r="E1140" s="465"/>
      <c r="F1140" s="18"/>
    </row>
    <row r="1141" spans="1:6" x14ac:dyDescent="0.2">
      <c r="A1141" s="41"/>
      <c r="B1141" s="13"/>
      <c r="C1141" s="13"/>
      <c r="D1141" s="17"/>
      <c r="E1141" s="465"/>
      <c r="F1141" s="18"/>
    </row>
    <row r="1142" spans="1:6" x14ac:dyDescent="0.2">
      <c r="A1142" s="41"/>
      <c r="B1142" s="13"/>
      <c r="C1142" s="13"/>
      <c r="D1142" s="17"/>
      <c r="E1142" s="465"/>
      <c r="F1142" s="18"/>
    </row>
    <row r="1143" spans="1:6" x14ac:dyDescent="0.2">
      <c r="A1143" s="41"/>
      <c r="B1143" s="13"/>
      <c r="C1143" s="13"/>
      <c r="D1143" s="17"/>
      <c r="E1143" s="465"/>
      <c r="F1143" s="18"/>
    </row>
    <row r="1144" spans="1:6" x14ac:dyDescent="0.2">
      <c r="A1144" s="41"/>
      <c r="B1144" s="13"/>
      <c r="C1144" s="13"/>
      <c r="D1144" s="17"/>
      <c r="E1144" s="465"/>
      <c r="F1144" s="18"/>
    </row>
    <row r="1145" spans="1:6" x14ac:dyDescent="0.2">
      <c r="A1145" s="41"/>
      <c r="B1145" s="13"/>
      <c r="C1145" s="13"/>
      <c r="D1145" s="17"/>
      <c r="E1145" s="465"/>
      <c r="F1145" s="18"/>
    </row>
    <row r="1146" spans="1:6" x14ac:dyDescent="0.2">
      <c r="A1146" s="41"/>
      <c r="B1146" s="13"/>
      <c r="C1146" s="13"/>
      <c r="D1146" s="17"/>
      <c r="E1146" s="465"/>
      <c r="F1146" s="18"/>
    </row>
    <row r="1147" spans="1:6" x14ac:dyDescent="0.2">
      <c r="A1147" s="41"/>
      <c r="B1147" s="13"/>
      <c r="C1147" s="13"/>
      <c r="D1147" s="17"/>
      <c r="E1147" s="465"/>
      <c r="F1147" s="18"/>
    </row>
    <row r="1148" spans="1:6" x14ac:dyDescent="0.2">
      <c r="A1148" s="41"/>
      <c r="B1148" s="13"/>
      <c r="C1148" s="13"/>
      <c r="D1148" s="17"/>
      <c r="E1148" s="465"/>
      <c r="F1148" s="18"/>
    </row>
    <row r="1149" spans="1:6" x14ac:dyDescent="0.2">
      <c r="A1149" s="41"/>
      <c r="B1149" s="13"/>
      <c r="C1149" s="13"/>
      <c r="D1149" s="17"/>
      <c r="E1149" s="465"/>
      <c r="F1149" s="18"/>
    </row>
    <row r="1150" spans="1:6" x14ac:dyDescent="0.2">
      <c r="A1150" s="41"/>
      <c r="B1150" s="13"/>
      <c r="C1150" s="13"/>
      <c r="D1150" s="17"/>
      <c r="E1150" s="465"/>
      <c r="F1150" s="18"/>
    </row>
    <row r="1151" spans="1:6" x14ac:dyDescent="0.2">
      <c r="A1151" s="41"/>
      <c r="B1151" s="13"/>
      <c r="C1151" s="13"/>
      <c r="D1151" s="17"/>
      <c r="E1151" s="465"/>
      <c r="F1151" s="18"/>
    </row>
    <row r="1152" spans="1:6" x14ac:dyDescent="0.2">
      <c r="A1152" s="41"/>
      <c r="B1152" s="13"/>
      <c r="C1152" s="13"/>
      <c r="D1152" s="17"/>
      <c r="E1152" s="465"/>
      <c r="F1152" s="18"/>
    </row>
    <row r="1153" spans="1:6" x14ac:dyDescent="0.2">
      <c r="A1153" s="41"/>
      <c r="B1153" s="13"/>
      <c r="C1153" s="13"/>
      <c r="D1153" s="17"/>
      <c r="E1153" s="465"/>
      <c r="F1153" s="18"/>
    </row>
    <row r="1154" spans="1:6" x14ac:dyDescent="0.2">
      <c r="A1154" s="41"/>
      <c r="B1154" s="13"/>
      <c r="C1154" s="13"/>
      <c r="D1154" s="17"/>
      <c r="E1154" s="465"/>
      <c r="F1154" s="18"/>
    </row>
    <row r="1155" spans="1:6" x14ac:dyDescent="0.2">
      <c r="A1155" s="41"/>
      <c r="B1155" s="13"/>
      <c r="C1155" s="13"/>
      <c r="D1155" s="17"/>
      <c r="E1155" s="465"/>
      <c r="F1155" s="18"/>
    </row>
    <row r="1156" spans="1:6" x14ac:dyDescent="0.2">
      <c r="A1156" s="41"/>
      <c r="B1156" s="13"/>
      <c r="C1156" s="13"/>
      <c r="D1156" s="17"/>
      <c r="E1156" s="465"/>
      <c r="F1156" s="18"/>
    </row>
    <row r="1157" spans="1:6" x14ac:dyDescent="0.2">
      <c r="A1157" s="41"/>
      <c r="B1157" s="13"/>
      <c r="C1157" s="13"/>
      <c r="D1157" s="17"/>
      <c r="E1157" s="465"/>
      <c r="F1157" s="18"/>
    </row>
    <row r="1158" spans="1:6" x14ac:dyDescent="0.2">
      <c r="A1158" s="41"/>
      <c r="B1158" s="13"/>
      <c r="C1158" s="13"/>
      <c r="D1158" s="17"/>
      <c r="E1158" s="465"/>
      <c r="F1158" s="18"/>
    </row>
    <row r="1159" spans="1:6" x14ac:dyDescent="0.2">
      <c r="A1159" s="41"/>
      <c r="B1159" s="13"/>
      <c r="C1159" s="13"/>
      <c r="D1159" s="17"/>
      <c r="E1159" s="465"/>
      <c r="F1159" s="18"/>
    </row>
    <row r="1160" spans="1:6" x14ac:dyDescent="0.2">
      <c r="A1160" s="41"/>
      <c r="B1160" s="13"/>
      <c r="C1160" s="13"/>
      <c r="D1160" s="17"/>
      <c r="E1160" s="465"/>
      <c r="F1160" s="18"/>
    </row>
    <row r="1161" spans="1:6" x14ac:dyDescent="0.2">
      <c r="A1161" s="41"/>
      <c r="B1161" s="13"/>
      <c r="C1161" s="13"/>
      <c r="D1161" s="17"/>
      <c r="E1161" s="465"/>
      <c r="F1161" s="18"/>
    </row>
    <row r="1162" spans="1:6" x14ac:dyDescent="0.2">
      <c r="A1162" s="41"/>
      <c r="B1162" s="13"/>
      <c r="C1162" s="13"/>
      <c r="D1162" s="17"/>
      <c r="E1162" s="465"/>
      <c r="F1162" s="18"/>
    </row>
    <row r="1163" spans="1:6" x14ac:dyDescent="0.2">
      <c r="A1163" s="41"/>
      <c r="B1163" s="13"/>
      <c r="C1163" s="13"/>
      <c r="D1163" s="17"/>
      <c r="E1163" s="465"/>
      <c r="F1163" s="18"/>
    </row>
    <row r="1164" spans="1:6" x14ac:dyDescent="0.2">
      <c r="A1164" s="41"/>
      <c r="B1164" s="13"/>
      <c r="C1164" s="13"/>
      <c r="D1164" s="17"/>
      <c r="E1164" s="465"/>
      <c r="F1164" s="18"/>
    </row>
    <row r="1165" spans="1:6" x14ac:dyDescent="0.2">
      <c r="A1165" s="41"/>
      <c r="B1165" s="13"/>
      <c r="C1165" s="13"/>
      <c r="D1165" s="17"/>
      <c r="E1165" s="465"/>
      <c r="F1165" s="18"/>
    </row>
    <row r="1166" spans="1:6" x14ac:dyDescent="0.2">
      <c r="A1166" s="41"/>
      <c r="B1166" s="13"/>
      <c r="C1166" s="13"/>
      <c r="D1166" s="17"/>
      <c r="E1166" s="465"/>
      <c r="F1166" s="18"/>
    </row>
    <row r="1167" spans="1:6" x14ac:dyDescent="0.2">
      <c r="A1167" s="41"/>
      <c r="B1167" s="13"/>
      <c r="C1167" s="13"/>
      <c r="D1167" s="17"/>
      <c r="E1167" s="465"/>
      <c r="F1167" s="18"/>
    </row>
    <row r="1168" spans="1:6" x14ac:dyDescent="0.2">
      <c r="A1168" s="41"/>
      <c r="B1168" s="13"/>
      <c r="C1168" s="13"/>
      <c r="D1168" s="17"/>
      <c r="E1168" s="465"/>
      <c r="F1168" s="18"/>
    </row>
    <row r="1169" spans="1:6" x14ac:dyDescent="0.2">
      <c r="A1169" s="41"/>
      <c r="B1169" s="13"/>
      <c r="C1169" s="13"/>
      <c r="D1169" s="17"/>
      <c r="E1169" s="465"/>
      <c r="F1169" s="18"/>
    </row>
    <row r="1170" spans="1:6" x14ac:dyDescent="0.2">
      <c r="A1170" s="41"/>
      <c r="B1170" s="13"/>
      <c r="C1170" s="13"/>
      <c r="D1170" s="17"/>
      <c r="E1170" s="465"/>
      <c r="F1170" s="18"/>
    </row>
    <row r="1171" spans="1:6" x14ac:dyDescent="0.2">
      <c r="A1171" s="41"/>
      <c r="B1171" s="13"/>
      <c r="C1171" s="13"/>
      <c r="D1171" s="17"/>
      <c r="E1171" s="465"/>
      <c r="F1171" s="18"/>
    </row>
    <row r="1172" spans="1:6" x14ac:dyDescent="0.2">
      <c r="A1172" s="41"/>
      <c r="B1172" s="13"/>
      <c r="C1172" s="13"/>
      <c r="D1172" s="17"/>
      <c r="E1172" s="465"/>
      <c r="F1172" s="18"/>
    </row>
    <row r="1173" spans="1:6" x14ac:dyDescent="0.2">
      <c r="A1173" s="41"/>
      <c r="B1173" s="13"/>
      <c r="C1173" s="13"/>
      <c r="D1173" s="17"/>
      <c r="E1173" s="465"/>
      <c r="F1173" s="18"/>
    </row>
    <row r="1174" spans="1:6" x14ac:dyDescent="0.2">
      <c r="A1174" s="41"/>
      <c r="B1174" s="13"/>
      <c r="C1174" s="13"/>
      <c r="D1174" s="17"/>
      <c r="E1174" s="465"/>
      <c r="F1174" s="18"/>
    </row>
    <row r="1175" spans="1:6" x14ac:dyDescent="0.2">
      <c r="A1175" s="41"/>
      <c r="B1175" s="13"/>
      <c r="C1175" s="13"/>
      <c r="D1175" s="17"/>
      <c r="E1175" s="465"/>
      <c r="F1175" s="18"/>
    </row>
    <row r="1176" spans="1:6" x14ac:dyDescent="0.2">
      <c r="A1176" s="41"/>
      <c r="B1176" s="13"/>
      <c r="C1176" s="13"/>
      <c r="D1176" s="17"/>
      <c r="E1176" s="465"/>
      <c r="F1176" s="18"/>
    </row>
    <row r="1177" spans="1:6" x14ac:dyDescent="0.2">
      <c r="A1177" s="41"/>
      <c r="B1177" s="13"/>
      <c r="C1177" s="13"/>
      <c r="D1177" s="17"/>
      <c r="E1177" s="465"/>
      <c r="F1177" s="18"/>
    </row>
    <row r="1178" spans="1:6" x14ac:dyDescent="0.2">
      <c r="A1178" s="41"/>
      <c r="B1178" s="13"/>
      <c r="C1178" s="13"/>
      <c r="D1178" s="17"/>
      <c r="E1178" s="465"/>
      <c r="F1178" s="18"/>
    </row>
    <row r="1179" spans="1:6" x14ac:dyDescent="0.2">
      <c r="A1179" s="41"/>
      <c r="B1179" s="13"/>
      <c r="C1179" s="13"/>
      <c r="D1179" s="17"/>
      <c r="E1179" s="465"/>
      <c r="F1179" s="18"/>
    </row>
    <row r="1180" spans="1:6" x14ac:dyDescent="0.2">
      <c r="A1180" s="41"/>
      <c r="B1180" s="13"/>
      <c r="C1180" s="13"/>
      <c r="D1180" s="17"/>
      <c r="E1180" s="465"/>
      <c r="F1180" s="18"/>
    </row>
    <row r="1181" spans="1:6" x14ac:dyDescent="0.2">
      <c r="A1181" s="41"/>
      <c r="B1181" s="13"/>
      <c r="C1181" s="13"/>
      <c r="D1181" s="17"/>
      <c r="E1181" s="465"/>
      <c r="F1181" s="18"/>
    </row>
    <row r="1182" spans="1:6" x14ac:dyDescent="0.2">
      <c r="A1182" s="41"/>
      <c r="B1182" s="13"/>
      <c r="C1182" s="13"/>
      <c r="D1182" s="17"/>
      <c r="E1182" s="465"/>
      <c r="F1182" s="18"/>
    </row>
    <row r="1183" spans="1:6" x14ac:dyDescent="0.2">
      <c r="A1183" s="41"/>
      <c r="B1183" s="13"/>
      <c r="C1183" s="13"/>
      <c r="D1183" s="17"/>
      <c r="E1183" s="465"/>
      <c r="F1183" s="18"/>
    </row>
    <row r="1184" spans="1:6" x14ac:dyDescent="0.2">
      <c r="A1184" s="41"/>
      <c r="B1184" s="13"/>
      <c r="C1184" s="13"/>
      <c r="D1184" s="17"/>
      <c r="E1184" s="465"/>
      <c r="F1184" s="18"/>
    </row>
    <row r="1185" spans="1:6" x14ac:dyDescent="0.2">
      <c r="A1185" s="41"/>
      <c r="B1185" s="13"/>
      <c r="C1185" s="13"/>
      <c r="D1185" s="17"/>
      <c r="E1185" s="465"/>
      <c r="F1185" s="18"/>
    </row>
    <row r="1186" spans="1:6" x14ac:dyDescent="0.2">
      <c r="A1186" s="41"/>
      <c r="B1186" s="13"/>
      <c r="C1186" s="13"/>
      <c r="D1186" s="17"/>
      <c r="E1186" s="465"/>
      <c r="F1186" s="18"/>
    </row>
    <row r="1187" spans="1:6" x14ac:dyDescent="0.2">
      <c r="A1187" s="41"/>
      <c r="B1187" s="13"/>
      <c r="C1187" s="13"/>
      <c r="D1187" s="17"/>
      <c r="E1187" s="465"/>
      <c r="F1187" s="18"/>
    </row>
    <row r="1188" spans="1:6" x14ac:dyDescent="0.2">
      <c r="A1188" s="41"/>
      <c r="B1188" s="13"/>
      <c r="C1188" s="13"/>
      <c r="D1188" s="17"/>
      <c r="E1188" s="465"/>
      <c r="F1188" s="18"/>
    </row>
    <row r="1189" spans="1:6" x14ac:dyDescent="0.2">
      <c r="A1189" s="41"/>
      <c r="B1189" s="13"/>
      <c r="C1189" s="13"/>
      <c r="D1189" s="17"/>
      <c r="E1189" s="465"/>
      <c r="F1189" s="18"/>
    </row>
    <row r="1190" spans="1:6" x14ac:dyDescent="0.2">
      <c r="A1190" s="41"/>
      <c r="B1190" s="13"/>
      <c r="C1190" s="13"/>
      <c r="D1190" s="17"/>
      <c r="E1190" s="465"/>
      <c r="F1190" s="18"/>
    </row>
    <row r="1191" spans="1:6" x14ac:dyDescent="0.2">
      <c r="A1191" s="41"/>
      <c r="B1191" s="13"/>
      <c r="C1191" s="13"/>
      <c r="D1191" s="17"/>
      <c r="E1191" s="465"/>
      <c r="F1191" s="18"/>
    </row>
    <row r="1192" spans="1:6" x14ac:dyDescent="0.2">
      <c r="A1192" s="41"/>
      <c r="B1192" s="13"/>
      <c r="C1192" s="13"/>
      <c r="D1192" s="17"/>
      <c r="E1192" s="465"/>
      <c r="F1192" s="18"/>
    </row>
    <row r="1193" spans="1:6" x14ac:dyDescent="0.2">
      <c r="A1193" s="41"/>
      <c r="B1193" s="13"/>
      <c r="C1193" s="13"/>
      <c r="D1193" s="17"/>
      <c r="E1193" s="465"/>
      <c r="F1193" s="18"/>
    </row>
    <row r="1194" spans="1:6" x14ac:dyDescent="0.2">
      <c r="A1194" s="41"/>
      <c r="B1194" s="13"/>
      <c r="C1194" s="13"/>
      <c r="D1194" s="17"/>
      <c r="E1194" s="465"/>
      <c r="F1194" s="18"/>
    </row>
    <row r="1195" spans="1:6" x14ac:dyDescent="0.2">
      <c r="A1195" s="41"/>
      <c r="B1195" s="13"/>
      <c r="C1195" s="13"/>
      <c r="D1195" s="17"/>
      <c r="E1195" s="465"/>
      <c r="F1195" s="18"/>
    </row>
    <row r="1196" spans="1:6" x14ac:dyDescent="0.2">
      <c r="A1196" s="41"/>
      <c r="B1196" s="13"/>
      <c r="C1196" s="13"/>
      <c r="D1196" s="17"/>
      <c r="E1196" s="465"/>
      <c r="F1196" s="18"/>
    </row>
    <row r="1197" spans="1:6" x14ac:dyDescent="0.2">
      <c r="A1197" s="41"/>
      <c r="B1197" s="13"/>
      <c r="C1197" s="13"/>
      <c r="D1197" s="17"/>
      <c r="E1197" s="465"/>
      <c r="F1197" s="18"/>
    </row>
    <row r="1198" spans="1:6" x14ac:dyDescent="0.2">
      <c r="A1198" s="41"/>
      <c r="B1198" s="13"/>
      <c r="C1198" s="13"/>
      <c r="D1198" s="17"/>
      <c r="E1198" s="465"/>
      <c r="F1198" s="18"/>
    </row>
    <row r="1199" spans="1:6" x14ac:dyDescent="0.2">
      <c r="A1199" s="41"/>
      <c r="B1199" s="13"/>
      <c r="C1199" s="13"/>
      <c r="D1199" s="17"/>
      <c r="E1199" s="465"/>
      <c r="F1199" s="18"/>
    </row>
    <row r="1200" spans="1:6" x14ac:dyDescent="0.2">
      <c r="A1200" s="41"/>
      <c r="B1200" s="13"/>
      <c r="C1200" s="13"/>
      <c r="D1200" s="17"/>
      <c r="E1200" s="465"/>
      <c r="F1200" s="18"/>
    </row>
    <row r="1201" spans="1:6" x14ac:dyDescent="0.2">
      <c r="A1201" s="41"/>
      <c r="B1201" s="13"/>
      <c r="C1201" s="13"/>
      <c r="D1201" s="17"/>
      <c r="E1201" s="465"/>
      <c r="F1201" s="18"/>
    </row>
    <row r="1202" spans="1:6" x14ac:dyDescent="0.2">
      <c r="A1202" s="41"/>
      <c r="B1202" s="13"/>
      <c r="C1202" s="13"/>
      <c r="D1202" s="17"/>
      <c r="E1202" s="465"/>
      <c r="F1202" s="18"/>
    </row>
    <row r="1203" spans="1:6" x14ac:dyDescent="0.2">
      <c r="A1203" s="41"/>
      <c r="B1203" s="13"/>
      <c r="C1203" s="13"/>
      <c r="D1203" s="17"/>
      <c r="E1203" s="465"/>
      <c r="F1203" s="18"/>
    </row>
    <row r="1204" spans="1:6" x14ac:dyDescent="0.2">
      <c r="A1204" s="41"/>
      <c r="B1204" s="13"/>
      <c r="C1204" s="13"/>
      <c r="D1204" s="17"/>
      <c r="E1204" s="465"/>
      <c r="F1204" s="18"/>
    </row>
    <row r="1205" spans="1:6" x14ac:dyDescent="0.2">
      <c r="A1205" s="41"/>
      <c r="B1205" s="13"/>
      <c r="C1205" s="13"/>
      <c r="D1205" s="17"/>
      <c r="E1205" s="465"/>
      <c r="F1205" s="18"/>
    </row>
    <row r="1206" spans="1:6" x14ac:dyDescent="0.2">
      <c r="A1206" s="41"/>
      <c r="B1206" s="13"/>
      <c r="C1206" s="13"/>
      <c r="D1206" s="17"/>
      <c r="E1206" s="465"/>
      <c r="F1206" s="18"/>
    </row>
    <row r="1207" spans="1:6" x14ac:dyDescent="0.2">
      <c r="A1207" s="41"/>
      <c r="B1207" s="13"/>
      <c r="C1207" s="13"/>
      <c r="D1207" s="17"/>
      <c r="E1207" s="465"/>
      <c r="F1207" s="18"/>
    </row>
    <row r="1208" spans="1:6" x14ac:dyDescent="0.2">
      <c r="A1208" s="41"/>
      <c r="B1208" s="13"/>
      <c r="C1208" s="13"/>
      <c r="D1208" s="17"/>
      <c r="E1208" s="465"/>
      <c r="F1208" s="18"/>
    </row>
    <row r="1209" spans="1:6" x14ac:dyDescent="0.2">
      <c r="A1209" s="41"/>
      <c r="B1209" s="13"/>
      <c r="C1209" s="13"/>
      <c r="D1209" s="17"/>
      <c r="E1209" s="465"/>
      <c r="F1209" s="18"/>
    </row>
    <row r="1210" spans="1:6" x14ac:dyDescent="0.2">
      <c r="A1210" s="41"/>
      <c r="B1210" s="13"/>
      <c r="C1210" s="13"/>
      <c r="D1210" s="17"/>
      <c r="E1210" s="465"/>
      <c r="F1210" s="18"/>
    </row>
    <row r="1211" spans="1:6" x14ac:dyDescent="0.2">
      <c r="A1211" s="41"/>
      <c r="B1211" s="13"/>
      <c r="C1211" s="13"/>
      <c r="D1211" s="17"/>
      <c r="E1211" s="465"/>
      <c r="F1211" s="18"/>
    </row>
    <row r="1212" spans="1:6" x14ac:dyDescent="0.2">
      <c r="A1212" s="41"/>
      <c r="B1212" s="13"/>
      <c r="C1212" s="13"/>
      <c r="D1212" s="17"/>
      <c r="E1212" s="465"/>
      <c r="F1212" s="18"/>
    </row>
    <row r="1213" spans="1:6" x14ac:dyDescent="0.2">
      <c r="A1213" s="41"/>
      <c r="B1213" s="13"/>
      <c r="C1213" s="13"/>
      <c r="D1213" s="17"/>
      <c r="E1213" s="465"/>
      <c r="F1213" s="18"/>
    </row>
    <row r="1214" spans="1:6" x14ac:dyDescent="0.2">
      <c r="A1214" s="41"/>
      <c r="B1214" s="13"/>
      <c r="C1214" s="13"/>
      <c r="D1214" s="17"/>
      <c r="E1214" s="465"/>
      <c r="F1214" s="18"/>
    </row>
    <row r="1215" spans="1:6" x14ac:dyDescent="0.2">
      <c r="A1215" s="41"/>
      <c r="B1215" s="13"/>
      <c r="C1215" s="13"/>
      <c r="D1215" s="17"/>
      <c r="E1215" s="465"/>
      <c r="F1215" s="18"/>
    </row>
    <row r="1216" spans="1:6" x14ac:dyDescent="0.2">
      <c r="A1216" s="41"/>
      <c r="B1216" s="13"/>
      <c r="C1216" s="13"/>
      <c r="D1216" s="17"/>
      <c r="E1216" s="465"/>
      <c r="F1216" s="18"/>
    </row>
    <row r="1217" spans="1:6" x14ac:dyDescent="0.2">
      <c r="A1217" s="41"/>
      <c r="B1217" s="13"/>
      <c r="C1217" s="13"/>
      <c r="D1217" s="17"/>
      <c r="E1217" s="465"/>
      <c r="F1217" s="18"/>
    </row>
    <row r="1218" spans="1:6" x14ac:dyDescent="0.2">
      <c r="A1218" s="41"/>
      <c r="B1218" s="13"/>
      <c r="C1218" s="13"/>
      <c r="D1218" s="17"/>
      <c r="E1218" s="465"/>
      <c r="F1218" s="18"/>
    </row>
    <row r="1219" spans="1:6" x14ac:dyDescent="0.2">
      <c r="A1219" s="41"/>
      <c r="B1219" s="13"/>
      <c r="C1219" s="13"/>
      <c r="D1219" s="17"/>
      <c r="E1219" s="465"/>
      <c r="F1219" s="18"/>
    </row>
    <row r="1220" spans="1:6" x14ac:dyDescent="0.2">
      <c r="A1220" s="41"/>
      <c r="B1220" s="13"/>
      <c r="C1220" s="13"/>
      <c r="D1220" s="17"/>
      <c r="E1220" s="465"/>
      <c r="F1220" s="18"/>
    </row>
    <row r="1221" spans="1:6" x14ac:dyDescent="0.2">
      <c r="A1221" s="41"/>
      <c r="B1221" s="13"/>
      <c r="C1221" s="13"/>
      <c r="D1221" s="17"/>
      <c r="E1221" s="465"/>
      <c r="F1221" s="18"/>
    </row>
    <row r="1222" spans="1:6" x14ac:dyDescent="0.2">
      <c r="A1222" s="41"/>
      <c r="B1222" s="13"/>
      <c r="C1222" s="13"/>
      <c r="D1222" s="17"/>
      <c r="E1222" s="465"/>
      <c r="F1222" s="18"/>
    </row>
    <row r="1223" spans="1:6" x14ac:dyDescent="0.2">
      <c r="A1223" s="41"/>
      <c r="B1223" s="13"/>
      <c r="C1223" s="13"/>
      <c r="D1223" s="17"/>
      <c r="E1223" s="465"/>
      <c r="F1223" s="18"/>
    </row>
    <row r="1224" spans="1:6" x14ac:dyDescent="0.2">
      <c r="A1224" s="41"/>
      <c r="B1224" s="13"/>
      <c r="C1224" s="13"/>
      <c r="D1224" s="17"/>
      <c r="E1224" s="465"/>
      <c r="F1224" s="18"/>
    </row>
    <row r="1225" spans="1:6" x14ac:dyDescent="0.2">
      <c r="A1225" s="41"/>
      <c r="B1225" s="13"/>
      <c r="C1225" s="13"/>
      <c r="D1225" s="17"/>
      <c r="E1225" s="465"/>
      <c r="F1225" s="18"/>
    </row>
    <row r="1226" spans="1:6" x14ac:dyDescent="0.2">
      <c r="A1226" s="41"/>
      <c r="B1226" s="13"/>
      <c r="C1226" s="13"/>
      <c r="D1226" s="17"/>
      <c r="E1226" s="465"/>
      <c r="F1226" s="18"/>
    </row>
    <row r="1227" spans="1:6" x14ac:dyDescent="0.2">
      <c r="A1227" s="41"/>
      <c r="B1227" s="13"/>
      <c r="C1227" s="13"/>
      <c r="D1227" s="17"/>
      <c r="E1227" s="465"/>
      <c r="F1227" s="18"/>
    </row>
    <row r="1228" spans="1:6" x14ac:dyDescent="0.2">
      <c r="A1228" s="41"/>
      <c r="B1228" s="13"/>
      <c r="C1228" s="13"/>
      <c r="D1228" s="17"/>
      <c r="E1228" s="465"/>
      <c r="F1228" s="18"/>
    </row>
    <row r="1229" spans="1:6" x14ac:dyDescent="0.2">
      <c r="A1229" s="41"/>
      <c r="B1229" s="13"/>
      <c r="C1229" s="13"/>
      <c r="D1229" s="17"/>
      <c r="E1229" s="465"/>
      <c r="F1229" s="18"/>
    </row>
    <row r="1230" spans="1:6" x14ac:dyDescent="0.2">
      <c r="A1230" s="41"/>
      <c r="B1230" s="13"/>
      <c r="C1230" s="13"/>
      <c r="D1230" s="17"/>
      <c r="E1230" s="465"/>
      <c r="F1230" s="18"/>
    </row>
    <row r="1231" spans="1:6" x14ac:dyDescent="0.2">
      <c r="A1231" s="41"/>
      <c r="B1231" s="13"/>
      <c r="C1231" s="13"/>
      <c r="D1231" s="17"/>
      <c r="E1231" s="465"/>
      <c r="F1231" s="18"/>
    </row>
    <row r="1232" spans="1:6" x14ac:dyDescent="0.2">
      <c r="A1232" s="41"/>
      <c r="B1232" s="13"/>
      <c r="C1232" s="13"/>
      <c r="D1232" s="17"/>
      <c r="E1232" s="465"/>
      <c r="F1232" s="18"/>
    </row>
    <row r="1233" spans="1:6" x14ac:dyDescent="0.2">
      <c r="A1233" s="41"/>
      <c r="B1233" s="13"/>
      <c r="C1233" s="13"/>
      <c r="D1233" s="17"/>
      <c r="E1233" s="465"/>
      <c r="F1233" s="18"/>
    </row>
    <row r="1234" spans="1:6" x14ac:dyDescent="0.2">
      <c r="A1234" s="41"/>
      <c r="B1234" s="13"/>
      <c r="C1234" s="13"/>
      <c r="D1234" s="17"/>
      <c r="E1234" s="465"/>
      <c r="F1234" s="18"/>
    </row>
    <row r="1235" spans="1:6" x14ac:dyDescent="0.2">
      <c r="A1235" s="41"/>
      <c r="B1235" s="13"/>
      <c r="C1235" s="13"/>
      <c r="D1235" s="17"/>
      <c r="E1235" s="465"/>
      <c r="F1235" s="18"/>
    </row>
    <row r="1236" spans="1:6" x14ac:dyDescent="0.2">
      <c r="A1236" s="41"/>
      <c r="B1236" s="13"/>
      <c r="C1236" s="13"/>
      <c r="D1236" s="17"/>
      <c r="E1236" s="465"/>
      <c r="F1236" s="18"/>
    </row>
    <row r="1237" spans="1:6" x14ac:dyDescent="0.2">
      <c r="A1237" s="41"/>
      <c r="B1237" s="13"/>
      <c r="C1237" s="13"/>
      <c r="D1237" s="17"/>
      <c r="E1237" s="465"/>
      <c r="F1237" s="18"/>
    </row>
    <row r="1238" spans="1:6" x14ac:dyDescent="0.2">
      <c r="A1238" s="41"/>
      <c r="B1238" s="13"/>
      <c r="C1238" s="13"/>
      <c r="D1238" s="17"/>
      <c r="E1238" s="465"/>
      <c r="F1238" s="18"/>
    </row>
    <row r="1239" spans="1:6" x14ac:dyDescent="0.2">
      <c r="A1239" s="41"/>
      <c r="B1239" s="13"/>
      <c r="C1239" s="13"/>
      <c r="D1239" s="17"/>
      <c r="E1239" s="465"/>
      <c r="F1239" s="18"/>
    </row>
    <row r="1240" spans="1:6" x14ac:dyDescent="0.2">
      <c r="A1240" s="41"/>
      <c r="B1240" s="13"/>
      <c r="C1240" s="13"/>
      <c r="D1240" s="17"/>
      <c r="E1240" s="465"/>
      <c r="F1240" s="18"/>
    </row>
    <row r="1241" spans="1:6" x14ac:dyDescent="0.2">
      <c r="A1241" s="41"/>
      <c r="B1241" s="13"/>
      <c r="C1241" s="13"/>
      <c r="D1241" s="17"/>
      <c r="E1241" s="465"/>
      <c r="F1241" s="18"/>
    </row>
    <row r="1242" spans="1:6" x14ac:dyDescent="0.2">
      <c r="A1242" s="41"/>
      <c r="B1242" s="13"/>
      <c r="C1242" s="13"/>
      <c r="D1242" s="17"/>
      <c r="E1242" s="465"/>
      <c r="F1242" s="18"/>
    </row>
    <row r="1243" spans="1:6" x14ac:dyDescent="0.2">
      <c r="A1243" s="41"/>
      <c r="B1243" s="13"/>
      <c r="C1243" s="13"/>
      <c r="D1243" s="17"/>
      <c r="E1243" s="465"/>
      <c r="F1243" s="18"/>
    </row>
    <row r="1244" spans="1:6" x14ac:dyDescent="0.2">
      <c r="A1244" s="41"/>
      <c r="B1244" s="13"/>
      <c r="C1244" s="13"/>
      <c r="D1244" s="17"/>
      <c r="E1244" s="465"/>
      <c r="F1244" s="18"/>
    </row>
    <row r="1245" spans="1:6" x14ac:dyDescent="0.2">
      <c r="A1245" s="41"/>
      <c r="B1245" s="13"/>
      <c r="C1245" s="13"/>
      <c r="D1245" s="17"/>
      <c r="E1245" s="465"/>
      <c r="F1245" s="18"/>
    </row>
    <row r="1246" spans="1:6" x14ac:dyDescent="0.2">
      <c r="A1246" s="41"/>
      <c r="B1246" s="13"/>
      <c r="C1246" s="13"/>
      <c r="D1246" s="17"/>
      <c r="E1246" s="465"/>
      <c r="F1246" s="18"/>
    </row>
    <row r="1247" spans="1:6" x14ac:dyDescent="0.2">
      <c r="A1247" s="41"/>
      <c r="B1247" s="13"/>
      <c r="C1247" s="13"/>
      <c r="D1247" s="17"/>
      <c r="E1247" s="465"/>
      <c r="F1247" s="18"/>
    </row>
    <row r="1248" spans="1:6" x14ac:dyDescent="0.2">
      <c r="A1248" s="41"/>
      <c r="B1248" s="13"/>
      <c r="C1248" s="13"/>
      <c r="D1248" s="17"/>
      <c r="E1248" s="465"/>
      <c r="F1248" s="18"/>
    </row>
    <row r="1249" spans="1:6" x14ac:dyDescent="0.2">
      <c r="A1249" s="41"/>
      <c r="B1249" s="13"/>
      <c r="C1249" s="13"/>
      <c r="D1249" s="17"/>
      <c r="E1249" s="465"/>
      <c r="F1249" s="18"/>
    </row>
    <row r="1250" spans="1:6" x14ac:dyDescent="0.2">
      <c r="A1250" s="41"/>
      <c r="B1250" s="13"/>
      <c r="C1250" s="13"/>
      <c r="D1250" s="17"/>
      <c r="E1250" s="465"/>
      <c r="F1250" s="18"/>
    </row>
    <row r="1251" spans="1:6" x14ac:dyDescent="0.2">
      <c r="A1251" s="41"/>
      <c r="B1251" s="13"/>
      <c r="C1251" s="13"/>
      <c r="D1251" s="17"/>
      <c r="E1251" s="465"/>
      <c r="F1251" s="18"/>
    </row>
    <row r="1252" spans="1:6" x14ac:dyDescent="0.2">
      <c r="A1252" s="41"/>
      <c r="B1252" s="13"/>
      <c r="C1252" s="13"/>
      <c r="D1252" s="17"/>
      <c r="E1252" s="465"/>
      <c r="F1252" s="18"/>
    </row>
    <row r="1253" spans="1:6" x14ac:dyDescent="0.2">
      <c r="A1253" s="41"/>
      <c r="B1253" s="13"/>
      <c r="C1253" s="13"/>
      <c r="D1253" s="17"/>
      <c r="E1253" s="465"/>
      <c r="F1253" s="18"/>
    </row>
    <row r="1254" spans="1:6" x14ac:dyDescent="0.2">
      <c r="A1254" s="41"/>
      <c r="B1254" s="13"/>
      <c r="C1254" s="13"/>
      <c r="D1254" s="17"/>
      <c r="E1254" s="465"/>
      <c r="F1254" s="18"/>
    </row>
    <row r="1255" spans="1:6" x14ac:dyDescent="0.2">
      <c r="A1255" s="41"/>
      <c r="B1255" s="13"/>
      <c r="C1255" s="13"/>
      <c r="D1255" s="17"/>
      <c r="E1255" s="465"/>
      <c r="F1255" s="18"/>
    </row>
    <row r="1256" spans="1:6" x14ac:dyDescent="0.2">
      <c r="A1256" s="41"/>
      <c r="B1256" s="13"/>
      <c r="C1256" s="13"/>
      <c r="D1256" s="17"/>
      <c r="E1256" s="465"/>
      <c r="F1256" s="18"/>
    </row>
    <row r="1257" spans="1:6" x14ac:dyDescent="0.2">
      <c r="A1257" s="41"/>
      <c r="B1257" s="13"/>
      <c r="C1257" s="13"/>
      <c r="D1257" s="17"/>
      <c r="E1257" s="465"/>
      <c r="F1257" s="18"/>
    </row>
    <row r="1258" spans="1:6" x14ac:dyDescent="0.2">
      <c r="A1258" s="41"/>
      <c r="B1258" s="13"/>
      <c r="C1258" s="13"/>
      <c r="D1258" s="17"/>
      <c r="E1258" s="465"/>
      <c r="F1258" s="18"/>
    </row>
    <row r="1259" spans="1:6" x14ac:dyDescent="0.2">
      <c r="A1259" s="41"/>
      <c r="B1259" s="13"/>
      <c r="C1259" s="13"/>
      <c r="D1259" s="17"/>
      <c r="E1259" s="465"/>
      <c r="F1259" s="18"/>
    </row>
    <row r="1260" spans="1:6" x14ac:dyDescent="0.2">
      <c r="A1260" s="41"/>
      <c r="B1260" s="13"/>
      <c r="C1260" s="13"/>
      <c r="D1260" s="17"/>
      <c r="E1260" s="465"/>
      <c r="F1260" s="18"/>
    </row>
    <row r="1261" spans="1:6" x14ac:dyDescent="0.2">
      <c r="A1261" s="41"/>
      <c r="B1261" s="13"/>
      <c r="C1261" s="13"/>
      <c r="D1261" s="17"/>
      <c r="E1261" s="465"/>
      <c r="F1261" s="18"/>
    </row>
    <row r="1262" spans="1:6" x14ac:dyDescent="0.2">
      <c r="A1262" s="41"/>
      <c r="B1262" s="13"/>
      <c r="C1262" s="13"/>
      <c r="D1262" s="17"/>
      <c r="E1262" s="465"/>
      <c r="F1262" s="18"/>
    </row>
    <row r="1263" spans="1:6" x14ac:dyDescent="0.2">
      <c r="A1263" s="41"/>
      <c r="B1263" s="13"/>
      <c r="C1263" s="13"/>
      <c r="D1263" s="17"/>
      <c r="E1263" s="465"/>
      <c r="F1263" s="18"/>
    </row>
    <row r="1264" spans="1:6" x14ac:dyDescent="0.2">
      <c r="A1264" s="41"/>
      <c r="B1264" s="13"/>
      <c r="C1264" s="13"/>
      <c r="D1264" s="17"/>
      <c r="E1264" s="465"/>
      <c r="F1264" s="18"/>
    </row>
    <row r="1265" spans="1:6" x14ac:dyDescent="0.2">
      <c r="A1265" s="41"/>
      <c r="B1265" s="13"/>
      <c r="C1265" s="13"/>
      <c r="D1265" s="17"/>
      <c r="E1265" s="465"/>
      <c r="F1265" s="18"/>
    </row>
    <row r="1266" spans="1:6" x14ac:dyDescent="0.2">
      <c r="A1266" s="41"/>
      <c r="B1266" s="13"/>
      <c r="C1266" s="13"/>
      <c r="D1266" s="17"/>
      <c r="E1266" s="465"/>
      <c r="F1266" s="18"/>
    </row>
    <row r="1267" spans="1:6" x14ac:dyDescent="0.2">
      <c r="A1267" s="41"/>
      <c r="B1267" s="13"/>
      <c r="C1267" s="13"/>
      <c r="D1267" s="17"/>
      <c r="E1267" s="465"/>
      <c r="F1267" s="18"/>
    </row>
    <row r="1268" spans="1:6" x14ac:dyDescent="0.2">
      <c r="A1268" s="41"/>
      <c r="B1268" s="13"/>
      <c r="C1268" s="13"/>
      <c r="D1268" s="17"/>
      <c r="E1268" s="465"/>
      <c r="F1268" s="18"/>
    </row>
    <row r="1269" spans="1:6" x14ac:dyDescent="0.2">
      <c r="A1269" s="41"/>
      <c r="B1269" s="13"/>
      <c r="C1269" s="13"/>
      <c r="D1269" s="17"/>
      <c r="E1269" s="465"/>
      <c r="F1269" s="18"/>
    </row>
    <row r="1270" spans="1:6" x14ac:dyDescent="0.2">
      <c r="A1270" s="41"/>
      <c r="B1270" s="13"/>
      <c r="C1270" s="13"/>
      <c r="D1270" s="17"/>
      <c r="E1270" s="465"/>
      <c r="F1270" s="18"/>
    </row>
    <row r="1271" spans="1:6" x14ac:dyDescent="0.2">
      <c r="A1271" s="41"/>
      <c r="B1271" s="13"/>
      <c r="C1271" s="13"/>
      <c r="D1271" s="17"/>
      <c r="E1271" s="465"/>
      <c r="F1271" s="18"/>
    </row>
    <row r="1272" spans="1:6" x14ac:dyDescent="0.2">
      <c r="A1272" s="41"/>
      <c r="B1272" s="13"/>
      <c r="C1272" s="13"/>
      <c r="D1272" s="17"/>
      <c r="E1272" s="465"/>
      <c r="F1272" s="18"/>
    </row>
    <row r="1273" spans="1:6" x14ac:dyDescent="0.2">
      <c r="A1273" s="41"/>
      <c r="B1273" s="13"/>
      <c r="C1273" s="13"/>
      <c r="D1273" s="17"/>
      <c r="E1273" s="465"/>
      <c r="F1273" s="18"/>
    </row>
    <row r="1274" spans="1:6" x14ac:dyDescent="0.2">
      <c r="A1274" s="41"/>
      <c r="B1274" s="13"/>
      <c r="C1274" s="13"/>
      <c r="D1274" s="17"/>
      <c r="E1274" s="465"/>
      <c r="F1274" s="18"/>
    </row>
    <row r="1275" spans="1:6" x14ac:dyDescent="0.2">
      <c r="A1275" s="41"/>
      <c r="B1275" s="13"/>
      <c r="C1275" s="13"/>
      <c r="D1275" s="17"/>
      <c r="E1275" s="465"/>
      <c r="F1275" s="18"/>
    </row>
    <row r="1276" spans="1:6" x14ac:dyDescent="0.2">
      <c r="A1276" s="41"/>
      <c r="B1276" s="13"/>
      <c r="C1276" s="13"/>
      <c r="D1276" s="17"/>
      <c r="E1276" s="465"/>
      <c r="F1276" s="18"/>
    </row>
    <row r="1277" spans="1:6" x14ac:dyDescent="0.2">
      <c r="A1277" s="41"/>
      <c r="B1277" s="13"/>
      <c r="C1277" s="13"/>
      <c r="D1277" s="17"/>
      <c r="E1277" s="465"/>
      <c r="F1277" s="18"/>
    </row>
    <row r="1278" spans="1:6" x14ac:dyDescent="0.2">
      <c r="A1278" s="41"/>
      <c r="B1278" s="13"/>
      <c r="C1278" s="13"/>
      <c r="D1278" s="17"/>
      <c r="E1278" s="465"/>
      <c r="F1278" s="18"/>
    </row>
    <row r="1279" spans="1:6" x14ac:dyDescent="0.2">
      <c r="A1279" s="41"/>
      <c r="B1279" s="13"/>
      <c r="C1279" s="13"/>
      <c r="D1279" s="17"/>
      <c r="E1279" s="465"/>
      <c r="F1279" s="18"/>
    </row>
    <row r="1280" spans="1:6" x14ac:dyDescent="0.2">
      <c r="A1280" s="41"/>
      <c r="B1280" s="13"/>
      <c r="C1280" s="13"/>
      <c r="D1280" s="17"/>
      <c r="E1280" s="465"/>
      <c r="F1280" s="18"/>
    </row>
    <row r="1281" spans="1:6" x14ac:dyDescent="0.2">
      <c r="A1281" s="41"/>
      <c r="B1281" s="13"/>
      <c r="C1281" s="13"/>
      <c r="D1281" s="17"/>
      <c r="E1281" s="465"/>
      <c r="F1281" s="18"/>
    </row>
    <row r="1282" spans="1:6" x14ac:dyDescent="0.2">
      <c r="A1282" s="41"/>
      <c r="B1282" s="13"/>
      <c r="C1282" s="13"/>
      <c r="D1282" s="17"/>
      <c r="E1282" s="465"/>
      <c r="F1282" s="18"/>
    </row>
    <row r="1283" spans="1:6" x14ac:dyDescent="0.2">
      <c r="A1283" s="41"/>
      <c r="B1283" s="13"/>
      <c r="C1283" s="13"/>
      <c r="D1283" s="17"/>
      <c r="E1283" s="465"/>
      <c r="F1283" s="18"/>
    </row>
    <row r="1284" spans="1:6" x14ac:dyDescent="0.2">
      <c r="A1284" s="41"/>
      <c r="B1284" s="13"/>
      <c r="C1284" s="13"/>
      <c r="D1284" s="17"/>
      <c r="E1284" s="465"/>
      <c r="F1284" s="18"/>
    </row>
    <row r="1285" spans="1:6" x14ac:dyDescent="0.2">
      <c r="A1285" s="41"/>
      <c r="B1285" s="13"/>
      <c r="C1285" s="13"/>
      <c r="D1285" s="17"/>
      <c r="E1285" s="465"/>
      <c r="F1285" s="18"/>
    </row>
    <row r="1286" spans="1:6" x14ac:dyDescent="0.2">
      <c r="A1286" s="41"/>
      <c r="B1286" s="13"/>
      <c r="C1286" s="13"/>
      <c r="D1286" s="17"/>
      <c r="E1286" s="465"/>
      <c r="F1286" s="18"/>
    </row>
    <row r="1287" spans="1:6" x14ac:dyDescent="0.2">
      <c r="A1287" s="41"/>
      <c r="B1287" s="13"/>
      <c r="C1287" s="13"/>
      <c r="D1287" s="17"/>
      <c r="E1287" s="465"/>
      <c r="F1287" s="18"/>
    </row>
    <row r="1288" spans="1:6" x14ac:dyDescent="0.2">
      <c r="A1288" s="41"/>
      <c r="B1288" s="13"/>
      <c r="C1288" s="13"/>
      <c r="D1288" s="17"/>
      <c r="E1288" s="465"/>
      <c r="F1288" s="18"/>
    </row>
    <row r="1289" spans="1:6" x14ac:dyDescent="0.2">
      <c r="A1289" s="41"/>
      <c r="B1289" s="13"/>
      <c r="C1289" s="13"/>
      <c r="D1289" s="17"/>
      <c r="E1289" s="465"/>
      <c r="F1289" s="18"/>
    </row>
    <row r="1290" spans="1:6" x14ac:dyDescent="0.2">
      <c r="A1290" s="41"/>
      <c r="B1290" s="13"/>
      <c r="C1290" s="13"/>
      <c r="D1290" s="17"/>
      <c r="E1290" s="465"/>
      <c r="F1290" s="18"/>
    </row>
    <row r="1291" spans="1:6" x14ac:dyDescent="0.2">
      <c r="A1291" s="41"/>
      <c r="B1291" s="13"/>
      <c r="C1291" s="13"/>
      <c r="D1291" s="17"/>
      <c r="E1291" s="465"/>
      <c r="F1291" s="18"/>
    </row>
    <row r="1292" spans="1:6" x14ac:dyDescent="0.2">
      <c r="A1292" s="41"/>
      <c r="B1292" s="13"/>
      <c r="C1292" s="13"/>
      <c r="D1292" s="17"/>
      <c r="E1292" s="465"/>
      <c r="F1292" s="18"/>
    </row>
    <row r="1293" spans="1:6" x14ac:dyDescent="0.2">
      <c r="A1293" s="41"/>
      <c r="B1293" s="13"/>
      <c r="C1293" s="13"/>
      <c r="D1293" s="17"/>
      <c r="E1293" s="465"/>
      <c r="F1293" s="18"/>
    </row>
    <row r="1294" spans="1:6" x14ac:dyDescent="0.2">
      <c r="A1294" s="41"/>
      <c r="B1294" s="13"/>
      <c r="C1294" s="13"/>
      <c r="D1294" s="17"/>
      <c r="E1294" s="465"/>
      <c r="F1294" s="18"/>
    </row>
    <row r="1295" spans="1:6" x14ac:dyDescent="0.2">
      <c r="A1295" s="41"/>
      <c r="B1295" s="13"/>
      <c r="C1295" s="13"/>
      <c r="D1295" s="17"/>
      <c r="E1295" s="465"/>
      <c r="F1295" s="18"/>
    </row>
    <row r="1296" spans="1:6" x14ac:dyDescent="0.2">
      <c r="A1296" s="41"/>
      <c r="B1296" s="13"/>
      <c r="C1296" s="13"/>
      <c r="D1296" s="17"/>
      <c r="E1296" s="465"/>
      <c r="F1296" s="18"/>
    </row>
    <row r="1297" spans="1:6" x14ac:dyDescent="0.2">
      <c r="A1297" s="41"/>
      <c r="B1297" s="13"/>
      <c r="C1297" s="13"/>
      <c r="D1297" s="17"/>
      <c r="E1297" s="465"/>
      <c r="F1297" s="18"/>
    </row>
    <row r="1298" spans="1:6" x14ac:dyDescent="0.2">
      <c r="A1298" s="41"/>
      <c r="B1298" s="13"/>
      <c r="C1298" s="13"/>
      <c r="D1298" s="17"/>
      <c r="E1298" s="465"/>
      <c r="F1298" s="18"/>
    </row>
    <row r="1299" spans="1:6" x14ac:dyDescent="0.2">
      <c r="A1299" s="41"/>
      <c r="B1299" s="13"/>
      <c r="C1299" s="13"/>
      <c r="D1299" s="17"/>
      <c r="E1299" s="465"/>
      <c r="F1299" s="18"/>
    </row>
    <row r="1300" spans="1:6" x14ac:dyDescent="0.2">
      <c r="A1300" s="41"/>
      <c r="B1300" s="13"/>
      <c r="C1300" s="13"/>
      <c r="D1300" s="17"/>
      <c r="E1300" s="465"/>
      <c r="F1300" s="18"/>
    </row>
    <row r="1301" spans="1:6" x14ac:dyDescent="0.2">
      <c r="A1301" s="41"/>
      <c r="B1301" s="13"/>
      <c r="C1301" s="13"/>
      <c r="D1301" s="17"/>
      <c r="E1301" s="465"/>
      <c r="F1301" s="18"/>
    </row>
    <row r="1302" spans="1:6" x14ac:dyDescent="0.2">
      <c r="A1302" s="41"/>
      <c r="B1302" s="13"/>
      <c r="C1302" s="13"/>
      <c r="D1302" s="17"/>
      <c r="E1302" s="465"/>
      <c r="F1302" s="18"/>
    </row>
    <row r="1303" spans="1:6" x14ac:dyDescent="0.2">
      <c r="A1303" s="41"/>
      <c r="B1303" s="13"/>
      <c r="C1303" s="13"/>
      <c r="D1303" s="17"/>
      <c r="E1303" s="465"/>
      <c r="F1303" s="18"/>
    </row>
    <row r="1304" spans="1:6" x14ac:dyDescent="0.2">
      <c r="A1304" s="41"/>
      <c r="B1304" s="13"/>
      <c r="C1304" s="13"/>
      <c r="D1304" s="17"/>
      <c r="E1304" s="465"/>
      <c r="F1304" s="18"/>
    </row>
    <row r="1305" spans="1:6" x14ac:dyDescent="0.2">
      <c r="A1305" s="41"/>
      <c r="B1305" s="13"/>
      <c r="C1305" s="13"/>
      <c r="D1305" s="17"/>
      <c r="E1305" s="465"/>
      <c r="F1305" s="18"/>
    </row>
    <row r="1306" spans="1:6" x14ac:dyDescent="0.2">
      <c r="A1306" s="41"/>
      <c r="B1306" s="13"/>
      <c r="C1306" s="13"/>
      <c r="D1306" s="17"/>
      <c r="E1306" s="465"/>
      <c r="F1306" s="18"/>
    </row>
    <row r="1307" spans="1:6" x14ac:dyDescent="0.2">
      <c r="A1307" s="41"/>
      <c r="B1307" s="13"/>
      <c r="C1307" s="13"/>
      <c r="D1307" s="17"/>
      <c r="E1307" s="465"/>
      <c r="F1307" s="18"/>
    </row>
    <row r="1308" spans="1:6" x14ac:dyDescent="0.2">
      <c r="A1308" s="41"/>
      <c r="B1308" s="13"/>
      <c r="C1308" s="13"/>
      <c r="D1308" s="17"/>
      <c r="E1308" s="465"/>
      <c r="F1308" s="18"/>
    </row>
    <row r="1309" spans="1:6" x14ac:dyDescent="0.2">
      <c r="A1309" s="41"/>
      <c r="B1309" s="13"/>
      <c r="C1309" s="13"/>
      <c r="D1309" s="17"/>
      <c r="E1309" s="465"/>
      <c r="F1309" s="18"/>
    </row>
    <row r="1310" spans="1:6" x14ac:dyDescent="0.2">
      <c r="A1310" s="41"/>
      <c r="B1310" s="13"/>
      <c r="C1310" s="13"/>
      <c r="D1310" s="17"/>
      <c r="E1310" s="465"/>
      <c r="F1310" s="18"/>
    </row>
    <row r="1311" spans="1:6" x14ac:dyDescent="0.2">
      <c r="A1311" s="41"/>
      <c r="B1311" s="13"/>
      <c r="C1311" s="13"/>
      <c r="D1311" s="17"/>
      <c r="E1311" s="465"/>
      <c r="F1311" s="18"/>
    </row>
    <row r="1312" spans="1:6" x14ac:dyDescent="0.2">
      <c r="A1312" s="41"/>
      <c r="B1312" s="13"/>
      <c r="C1312" s="13"/>
      <c r="D1312" s="17"/>
      <c r="E1312" s="465"/>
      <c r="F1312" s="18"/>
    </row>
    <row r="1313" spans="1:6" x14ac:dyDescent="0.2">
      <c r="A1313" s="41"/>
      <c r="B1313" s="13"/>
      <c r="C1313" s="13"/>
      <c r="D1313" s="17"/>
      <c r="E1313" s="465"/>
      <c r="F1313" s="18"/>
    </row>
    <row r="1314" spans="1:6" x14ac:dyDescent="0.2">
      <c r="A1314" s="41"/>
      <c r="B1314" s="13"/>
      <c r="C1314" s="13"/>
      <c r="D1314" s="17"/>
      <c r="E1314" s="465"/>
      <c r="F1314" s="18"/>
    </row>
    <row r="1315" spans="1:6" x14ac:dyDescent="0.2">
      <c r="A1315" s="41"/>
      <c r="B1315" s="13"/>
      <c r="C1315" s="13"/>
      <c r="D1315" s="17"/>
      <c r="E1315" s="465"/>
      <c r="F1315" s="18"/>
    </row>
    <row r="1316" spans="1:6" x14ac:dyDescent="0.2">
      <c r="A1316" s="41"/>
      <c r="B1316" s="13"/>
      <c r="C1316" s="13"/>
      <c r="D1316" s="17"/>
      <c r="E1316" s="465"/>
      <c r="F1316" s="18"/>
    </row>
    <row r="1317" spans="1:6" x14ac:dyDescent="0.2">
      <c r="A1317" s="41"/>
      <c r="B1317" s="13"/>
      <c r="C1317" s="13"/>
      <c r="D1317" s="17"/>
      <c r="E1317" s="465"/>
      <c r="F1317" s="18"/>
    </row>
    <row r="1318" spans="1:6" x14ac:dyDescent="0.2">
      <c r="A1318" s="41"/>
      <c r="B1318" s="13"/>
      <c r="C1318" s="13"/>
      <c r="D1318" s="17"/>
      <c r="E1318" s="465"/>
      <c r="F1318" s="18"/>
    </row>
    <row r="1319" spans="1:6" x14ac:dyDescent="0.2">
      <c r="A1319" s="41"/>
      <c r="B1319" s="13"/>
      <c r="C1319" s="13"/>
      <c r="D1319" s="17"/>
      <c r="E1319" s="465"/>
      <c r="F1319" s="18"/>
    </row>
    <row r="1320" spans="1:6" x14ac:dyDescent="0.2">
      <c r="A1320" s="41"/>
      <c r="B1320" s="13"/>
      <c r="C1320" s="13"/>
      <c r="D1320" s="17"/>
      <c r="E1320" s="465"/>
      <c r="F1320" s="18"/>
    </row>
    <row r="1321" spans="1:6" x14ac:dyDescent="0.2">
      <c r="A1321" s="41"/>
      <c r="B1321" s="13"/>
      <c r="C1321" s="13"/>
      <c r="D1321" s="17"/>
      <c r="E1321" s="465"/>
      <c r="F1321" s="18"/>
    </row>
    <row r="1322" spans="1:6" x14ac:dyDescent="0.2">
      <c r="A1322" s="41"/>
      <c r="B1322" s="13"/>
      <c r="C1322" s="13"/>
      <c r="D1322" s="17"/>
      <c r="E1322" s="465"/>
      <c r="F1322" s="18"/>
    </row>
    <row r="1323" spans="1:6" x14ac:dyDescent="0.2">
      <c r="A1323" s="41"/>
      <c r="B1323" s="13"/>
      <c r="C1323" s="13"/>
      <c r="D1323" s="17"/>
      <c r="E1323" s="465"/>
      <c r="F1323" s="18"/>
    </row>
    <row r="1324" spans="1:6" x14ac:dyDescent="0.2">
      <c r="A1324" s="41"/>
      <c r="B1324" s="13"/>
      <c r="C1324" s="13"/>
      <c r="D1324" s="17"/>
      <c r="E1324" s="465"/>
      <c r="F1324" s="18"/>
    </row>
    <row r="1325" spans="1:6" x14ac:dyDescent="0.2">
      <c r="A1325" s="41"/>
      <c r="B1325" s="13"/>
      <c r="C1325" s="13"/>
      <c r="D1325" s="17"/>
      <c r="E1325" s="465"/>
      <c r="F1325" s="18"/>
    </row>
    <row r="1326" spans="1:6" x14ac:dyDescent="0.2">
      <c r="A1326" s="41"/>
      <c r="B1326" s="13"/>
      <c r="C1326" s="13"/>
      <c r="D1326" s="17"/>
      <c r="E1326" s="465"/>
      <c r="F1326" s="18"/>
    </row>
    <row r="1327" spans="1:6" x14ac:dyDescent="0.2">
      <c r="A1327" s="41"/>
      <c r="B1327" s="13"/>
      <c r="C1327" s="13"/>
      <c r="D1327" s="17"/>
      <c r="E1327" s="465"/>
      <c r="F1327" s="18"/>
    </row>
    <row r="1328" spans="1:6" x14ac:dyDescent="0.2">
      <c r="A1328" s="41"/>
      <c r="B1328" s="13"/>
      <c r="C1328" s="13"/>
      <c r="D1328" s="17"/>
      <c r="E1328" s="465"/>
      <c r="F1328" s="18"/>
    </row>
    <row r="1329" spans="1:6" x14ac:dyDescent="0.2">
      <c r="A1329" s="41"/>
      <c r="B1329" s="13"/>
      <c r="C1329" s="13"/>
      <c r="D1329" s="17"/>
      <c r="E1329" s="465"/>
      <c r="F1329" s="18"/>
    </row>
    <row r="1330" spans="1:6" x14ac:dyDescent="0.2">
      <c r="A1330" s="41"/>
      <c r="B1330" s="13"/>
      <c r="C1330" s="13"/>
      <c r="D1330" s="17"/>
      <c r="E1330" s="465"/>
      <c r="F1330" s="18"/>
    </row>
    <row r="1331" spans="1:6" x14ac:dyDescent="0.2">
      <c r="A1331" s="41"/>
      <c r="B1331" s="13"/>
      <c r="C1331" s="13"/>
      <c r="D1331" s="17"/>
      <c r="E1331" s="465"/>
      <c r="F1331" s="18"/>
    </row>
    <row r="1332" spans="1:6" x14ac:dyDescent="0.2">
      <c r="A1332" s="41"/>
      <c r="B1332" s="13"/>
      <c r="C1332" s="13"/>
      <c r="D1332" s="17"/>
      <c r="E1332" s="465"/>
      <c r="F1332" s="18"/>
    </row>
    <row r="1333" spans="1:6" x14ac:dyDescent="0.2">
      <c r="A1333" s="41"/>
      <c r="B1333" s="13"/>
      <c r="C1333" s="13"/>
      <c r="D1333" s="17"/>
      <c r="E1333" s="465"/>
      <c r="F1333" s="18"/>
    </row>
    <row r="1334" spans="1:6" x14ac:dyDescent="0.2">
      <c r="A1334" s="41"/>
      <c r="B1334" s="13"/>
      <c r="C1334" s="13"/>
      <c r="D1334" s="17"/>
      <c r="E1334" s="465"/>
      <c r="F1334" s="18"/>
    </row>
    <row r="1335" spans="1:6" x14ac:dyDescent="0.2">
      <c r="A1335" s="41"/>
      <c r="B1335" s="13"/>
      <c r="C1335" s="13"/>
      <c r="D1335" s="17"/>
      <c r="E1335" s="465"/>
      <c r="F1335" s="18"/>
    </row>
    <row r="1336" spans="1:6" x14ac:dyDescent="0.2">
      <c r="A1336" s="41"/>
      <c r="B1336" s="13"/>
      <c r="C1336" s="13"/>
      <c r="D1336" s="17"/>
      <c r="E1336" s="465"/>
      <c r="F1336" s="18"/>
    </row>
    <row r="1337" spans="1:6" x14ac:dyDescent="0.2">
      <c r="A1337" s="41"/>
      <c r="B1337" s="13"/>
      <c r="C1337" s="13"/>
      <c r="D1337" s="17"/>
      <c r="E1337" s="465"/>
      <c r="F1337" s="18"/>
    </row>
    <row r="1338" spans="1:6" x14ac:dyDescent="0.2">
      <c r="A1338" s="41"/>
      <c r="B1338" s="13"/>
      <c r="C1338" s="13"/>
      <c r="D1338" s="17"/>
      <c r="E1338" s="465"/>
      <c r="F1338" s="18"/>
    </row>
    <row r="1339" spans="1:6" x14ac:dyDescent="0.2">
      <c r="A1339" s="41"/>
      <c r="B1339" s="13"/>
      <c r="C1339" s="13"/>
      <c r="D1339" s="17"/>
      <c r="E1339" s="465"/>
      <c r="F1339" s="18"/>
    </row>
    <row r="1340" spans="1:6" x14ac:dyDescent="0.2">
      <c r="A1340" s="41"/>
      <c r="B1340" s="13"/>
      <c r="C1340" s="13"/>
      <c r="D1340" s="17"/>
      <c r="E1340" s="465"/>
      <c r="F1340" s="18"/>
    </row>
    <row r="1341" spans="1:6" x14ac:dyDescent="0.2">
      <c r="A1341" s="41"/>
      <c r="B1341" s="13"/>
      <c r="C1341" s="13"/>
      <c r="D1341" s="17"/>
      <c r="E1341" s="465"/>
      <c r="F1341" s="18"/>
    </row>
    <row r="1342" spans="1:6" x14ac:dyDescent="0.2">
      <c r="A1342" s="41"/>
      <c r="B1342" s="13"/>
      <c r="C1342" s="13"/>
      <c r="D1342" s="17"/>
      <c r="E1342" s="465"/>
      <c r="F1342" s="18"/>
    </row>
    <row r="1343" spans="1:6" x14ac:dyDescent="0.2">
      <c r="A1343" s="41"/>
      <c r="B1343" s="13"/>
      <c r="C1343" s="13"/>
      <c r="D1343" s="17"/>
      <c r="E1343" s="465"/>
      <c r="F1343" s="18"/>
    </row>
    <row r="1344" spans="1:6" x14ac:dyDescent="0.2">
      <c r="A1344" s="41"/>
      <c r="B1344" s="13"/>
      <c r="C1344" s="13"/>
      <c r="D1344" s="17"/>
      <c r="E1344" s="465"/>
      <c r="F1344" s="18"/>
    </row>
    <row r="1345" spans="1:6" x14ac:dyDescent="0.2">
      <c r="A1345" s="41"/>
      <c r="B1345" s="13"/>
      <c r="C1345" s="13"/>
      <c r="D1345" s="17"/>
      <c r="E1345" s="465"/>
      <c r="F1345" s="18"/>
    </row>
    <row r="1346" spans="1:6" x14ac:dyDescent="0.2">
      <c r="A1346" s="41"/>
      <c r="B1346" s="13"/>
      <c r="C1346" s="13"/>
      <c r="D1346" s="17"/>
      <c r="E1346" s="465"/>
      <c r="F1346" s="18"/>
    </row>
    <row r="1347" spans="1:6" x14ac:dyDescent="0.2">
      <c r="A1347" s="41"/>
      <c r="B1347" s="13"/>
      <c r="C1347" s="13"/>
      <c r="D1347" s="17"/>
      <c r="E1347" s="465"/>
      <c r="F1347" s="18"/>
    </row>
    <row r="1348" spans="1:6" x14ac:dyDescent="0.2">
      <c r="A1348" s="41"/>
      <c r="B1348" s="13"/>
      <c r="C1348" s="13"/>
      <c r="D1348" s="17"/>
      <c r="E1348" s="465"/>
      <c r="F1348" s="18"/>
    </row>
    <row r="1349" spans="1:6" x14ac:dyDescent="0.2">
      <c r="A1349" s="41"/>
      <c r="B1349" s="13"/>
      <c r="C1349" s="13"/>
      <c r="D1349" s="17"/>
      <c r="E1349" s="465"/>
      <c r="F1349" s="18"/>
    </row>
    <row r="1350" spans="1:6" x14ac:dyDescent="0.2">
      <c r="A1350" s="41"/>
      <c r="B1350" s="13"/>
      <c r="C1350" s="13"/>
      <c r="D1350" s="17"/>
      <c r="E1350" s="465"/>
      <c r="F1350" s="18"/>
    </row>
    <row r="1351" spans="1:6" x14ac:dyDescent="0.2">
      <c r="A1351" s="41"/>
      <c r="B1351" s="13"/>
      <c r="C1351" s="13"/>
      <c r="D1351" s="17"/>
      <c r="E1351" s="465"/>
      <c r="F1351" s="18"/>
    </row>
    <row r="1352" spans="1:6" x14ac:dyDescent="0.2">
      <c r="A1352" s="41"/>
      <c r="B1352" s="13"/>
      <c r="C1352" s="13"/>
      <c r="D1352" s="17"/>
      <c r="E1352" s="465"/>
      <c r="F1352" s="18"/>
    </row>
    <row r="1353" spans="1:6" x14ac:dyDescent="0.2">
      <c r="A1353" s="41"/>
      <c r="B1353" s="13"/>
      <c r="C1353" s="13"/>
      <c r="D1353" s="17"/>
      <c r="E1353" s="465"/>
      <c r="F1353" s="18"/>
    </row>
    <row r="1354" spans="1:6" x14ac:dyDescent="0.2">
      <c r="A1354" s="41"/>
      <c r="B1354" s="13"/>
      <c r="C1354" s="13"/>
      <c r="D1354" s="17"/>
      <c r="E1354" s="465"/>
      <c r="F1354" s="18"/>
    </row>
    <row r="1355" spans="1:6" x14ac:dyDescent="0.2">
      <c r="A1355" s="41"/>
      <c r="B1355" s="13"/>
      <c r="C1355" s="13"/>
      <c r="D1355" s="17"/>
      <c r="E1355" s="465"/>
      <c r="F1355" s="18"/>
    </row>
    <row r="1356" spans="1:6" x14ac:dyDescent="0.2">
      <c r="A1356" s="41"/>
      <c r="B1356" s="13"/>
      <c r="C1356" s="13"/>
      <c r="D1356" s="17"/>
      <c r="E1356" s="465"/>
      <c r="F1356" s="18"/>
    </row>
    <row r="1357" spans="1:6" x14ac:dyDescent="0.2">
      <c r="A1357" s="41"/>
      <c r="B1357" s="13"/>
      <c r="C1357" s="13"/>
      <c r="D1357" s="17"/>
      <c r="E1357" s="465"/>
      <c r="F1357" s="18"/>
    </row>
    <row r="1358" spans="1:6" x14ac:dyDescent="0.2">
      <c r="A1358" s="41"/>
      <c r="B1358" s="13"/>
      <c r="C1358" s="13"/>
      <c r="D1358" s="17"/>
      <c r="E1358" s="465"/>
      <c r="F1358" s="18"/>
    </row>
    <row r="1359" spans="1:6" x14ac:dyDescent="0.2">
      <c r="A1359" s="41"/>
      <c r="B1359" s="13"/>
      <c r="C1359" s="13"/>
      <c r="D1359" s="17"/>
      <c r="E1359" s="465"/>
      <c r="F1359" s="18"/>
    </row>
    <row r="1360" spans="1:6" x14ac:dyDescent="0.2">
      <c r="A1360" s="41"/>
      <c r="B1360" s="13"/>
      <c r="C1360" s="13"/>
      <c r="D1360" s="17"/>
      <c r="E1360" s="465"/>
      <c r="F1360" s="18"/>
    </row>
    <row r="1361" spans="1:6" x14ac:dyDescent="0.2">
      <c r="A1361" s="41"/>
      <c r="B1361" s="13"/>
      <c r="C1361" s="13"/>
      <c r="D1361" s="17"/>
      <c r="E1361" s="465"/>
      <c r="F1361" s="18"/>
    </row>
    <row r="1362" spans="1:6" x14ac:dyDescent="0.2">
      <c r="A1362" s="41"/>
      <c r="B1362" s="13"/>
      <c r="C1362" s="13"/>
      <c r="D1362" s="17"/>
      <c r="E1362" s="465"/>
      <c r="F1362" s="18"/>
    </row>
    <row r="1363" spans="1:6" x14ac:dyDescent="0.2">
      <c r="A1363" s="41"/>
      <c r="B1363" s="13"/>
      <c r="C1363" s="13"/>
      <c r="D1363" s="17"/>
      <c r="E1363" s="465"/>
      <c r="F1363" s="18"/>
    </row>
    <row r="1364" spans="1:6" x14ac:dyDescent="0.2">
      <c r="A1364" s="41"/>
      <c r="B1364" s="13"/>
      <c r="C1364" s="13"/>
      <c r="D1364" s="17"/>
      <c r="E1364" s="465"/>
      <c r="F1364" s="18"/>
    </row>
    <row r="1365" spans="1:6" x14ac:dyDescent="0.2">
      <c r="A1365" s="41"/>
      <c r="B1365" s="13"/>
      <c r="C1365" s="13"/>
      <c r="D1365" s="17"/>
      <c r="E1365" s="465"/>
      <c r="F1365" s="18"/>
    </row>
    <row r="1366" spans="1:6" x14ac:dyDescent="0.2">
      <c r="A1366" s="41"/>
      <c r="B1366" s="13"/>
      <c r="C1366" s="13"/>
      <c r="D1366" s="17"/>
      <c r="E1366" s="465"/>
      <c r="F1366" s="18"/>
    </row>
    <row r="1367" spans="1:6" x14ac:dyDescent="0.2">
      <c r="A1367" s="41"/>
      <c r="B1367" s="13"/>
      <c r="C1367" s="13"/>
      <c r="D1367" s="17"/>
      <c r="E1367" s="465"/>
      <c r="F1367" s="18"/>
    </row>
    <row r="1368" spans="1:6" x14ac:dyDescent="0.2">
      <c r="A1368" s="41"/>
      <c r="B1368" s="13"/>
      <c r="C1368" s="13"/>
      <c r="D1368" s="17"/>
      <c r="E1368" s="465"/>
      <c r="F1368" s="18"/>
    </row>
    <row r="1369" spans="1:6" x14ac:dyDescent="0.2">
      <c r="A1369" s="41"/>
      <c r="B1369" s="13"/>
      <c r="C1369" s="13"/>
      <c r="D1369" s="17"/>
      <c r="E1369" s="465"/>
      <c r="F1369" s="18"/>
    </row>
    <row r="1370" spans="1:6" x14ac:dyDescent="0.2">
      <c r="A1370" s="41"/>
      <c r="B1370" s="13"/>
      <c r="C1370" s="13"/>
      <c r="D1370" s="17"/>
      <c r="E1370" s="465"/>
      <c r="F1370" s="18"/>
    </row>
    <row r="1371" spans="1:6" x14ac:dyDescent="0.2">
      <c r="A1371" s="41"/>
      <c r="B1371" s="13"/>
      <c r="C1371" s="13"/>
      <c r="D1371" s="17"/>
      <c r="E1371" s="465"/>
      <c r="F1371" s="18"/>
    </row>
    <row r="1372" spans="1:6" x14ac:dyDescent="0.2">
      <c r="A1372" s="41"/>
      <c r="B1372" s="13"/>
      <c r="C1372" s="13"/>
      <c r="D1372" s="17"/>
      <c r="E1372" s="465"/>
      <c r="F1372" s="18"/>
    </row>
    <row r="1373" spans="1:6" x14ac:dyDescent="0.2">
      <c r="A1373" s="41"/>
      <c r="B1373" s="13"/>
      <c r="C1373" s="13"/>
      <c r="D1373" s="17"/>
      <c r="E1373" s="465"/>
      <c r="F1373" s="18"/>
    </row>
    <row r="1374" spans="1:6" x14ac:dyDescent="0.2">
      <c r="A1374" s="41"/>
      <c r="B1374" s="13"/>
      <c r="C1374" s="13"/>
      <c r="D1374" s="17"/>
      <c r="E1374" s="465"/>
      <c r="F1374" s="18"/>
    </row>
    <row r="1375" spans="1:6" x14ac:dyDescent="0.2">
      <c r="A1375" s="41"/>
      <c r="B1375" s="13"/>
      <c r="C1375" s="13"/>
      <c r="D1375" s="17"/>
      <c r="E1375" s="465"/>
      <c r="F1375" s="18"/>
    </row>
    <row r="1376" spans="1:6" x14ac:dyDescent="0.2">
      <c r="A1376" s="41"/>
      <c r="B1376" s="13"/>
      <c r="C1376" s="13"/>
      <c r="D1376" s="17"/>
      <c r="E1376" s="465"/>
      <c r="F1376" s="18"/>
    </row>
    <row r="1377" spans="1:6" x14ac:dyDescent="0.2">
      <c r="A1377" s="41"/>
      <c r="B1377" s="13"/>
      <c r="C1377" s="13"/>
      <c r="D1377" s="17"/>
      <c r="E1377" s="465"/>
      <c r="F1377" s="18"/>
    </row>
    <row r="1378" spans="1:6" x14ac:dyDescent="0.2">
      <c r="A1378" s="41"/>
      <c r="B1378" s="13"/>
      <c r="C1378" s="13"/>
      <c r="D1378" s="17"/>
      <c r="E1378" s="465"/>
      <c r="F1378" s="18"/>
    </row>
    <row r="1379" spans="1:6" x14ac:dyDescent="0.2">
      <c r="A1379" s="41"/>
      <c r="B1379" s="13"/>
      <c r="C1379" s="13"/>
      <c r="D1379" s="17"/>
      <c r="E1379" s="465"/>
      <c r="F1379" s="18"/>
    </row>
    <row r="1380" spans="1:6" x14ac:dyDescent="0.2">
      <c r="A1380" s="41"/>
      <c r="B1380" s="13"/>
      <c r="C1380" s="13"/>
      <c r="D1380" s="17"/>
      <c r="E1380" s="465"/>
      <c r="F1380" s="18"/>
    </row>
    <row r="1381" spans="1:6" x14ac:dyDescent="0.2">
      <c r="A1381" s="41"/>
      <c r="B1381" s="13"/>
      <c r="C1381" s="13"/>
      <c r="D1381" s="17"/>
      <c r="E1381" s="465"/>
      <c r="F1381" s="18"/>
    </row>
    <row r="1382" spans="1:6" x14ac:dyDescent="0.2">
      <c r="A1382" s="41"/>
      <c r="B1382" s="13"/>
      <c r="C1382" s="13"/>
      <c r="D1382" s="17"/>
      <c r="E1382" s="465"/>
      <c r="F1382" s="18"/>
    </row>
    <row r="1383" spans="1:6" x14ac:dyDescent="0.2">
      <c r="A1383" s="41"/>
      <c r="B1383" s="13"/>
      <c r="C1383" s="13"/>
      <c r="D1383" s="17"/>
      <c r="E1383" s="465"/>
      <c r="F1383" s="18"/>
    </row>
    <row r="1384" spans="1:6" x14ac:dyDescent="0.2">
      <c r="A1384" s="41"/>
      <c r="B1384" s="13"/>
      <c r="C1384" s="13"/>
      <c r="D1384" s="17"/>
      <c r="E1384" s="465"/>
      <c r="F1384" s="18"/>
    </row>
    <row r="1385" spans="1:6" x14ac:dyDescent="0.2">
      <c r="A1385" s="41"/>
      <c r="B1385" s="13"/>
      <c r="C1385" s="13"/>
      <c r="D1385" s="17"/>
      <c r="E1385" s="465"/>
      <c r="F1385" s="18"/>
    </row>
    <row r="1386" spans="1:6" x14ac:dyDescent="0.2">
      <c r="A1386" s="41"/>
      <c r="B1386" s="13"/>
      <c r="C1386" s="13"/>
      <c r="D1386" s="17"/>
      <c r="E1386" s="465"/>
      <c r="F1386" s="18"/>
    </row>
    <row r="1387" spans="1:6" x14ac:dyDescent="0.2">
      <c r="A1387" s="41"/>
      <c r="B1387" s="13"/>
      <c r="C1387" s="13"/>
      <c r="D1387" s="17"/>
      <c r="E1387" s="465"/>
      <c r="F1387" s="18"/>
    </row>
    <row r="1388" spans="1:6" x14ac:dyDescent="0.2">
      <c r="A1388" s="41"/>
      <c r="B1388" s="13"/>
      <c r="C1388" s="13"/>
      <c r="D1388" s="17"/>
      <c r="E1388" s="465"/>
      <c r="F1388" s="18"/>
    </row>
    <row r="1389" spans="1:6" x14ac:dyDescent="0.2">
      <c r="A1389" s="41"/>
      <c r="B1389" s="13"/>
      <c r="C1389" s="13"/>
      <c r="D1389" s="17"/>
      <c r="E1389" s="465"/>
      <c r="F1389" s="18"/>
    </row>
    <row r="1390" spans="1:6" x14ac:dyDescent="0.2">
      <c r="A1390" s="41"/>
      <c r="B1390" s="13"/>
      <c r="C1390" s="13"/>
      <c r="D1390" s="17"/>
      <c r="E1390" s="465"/>
      <c r="F1390" s="18"/>
    </row>
    <row r="1391" spans="1:6" x14ac:dyDescent="0.2">
      <c r="A1391" s="41"/>
      <c r="B1391" s="13"/>
      <c r="C1391" s="13"/>
      <c r="D1391" s="17"/>
      <c r="E1391" s="465"/>
      <c r="F1391" s="18"/>
    </row>
    <row r="1392" spans="1:6" x14ac:dyDescent="0.2">
      <c r="A1392" s="41"/>
      <c r="B1392" s="13"/>
      <c r="C1392" s="13"/>
      <c r="D1392" s="17"/>
      <c r="E1392" s="465"/>
      <c r="F1392" s="18"/>
    </row>
    <row r="1393" spans="1:6" x14ac:dyDescent="0.2">
      <c r="A1393" s="41"/>
      <c r="B1393" s="13"/>
      <c r="C1393" s="13"/>
      <c r="D1393" s="17"/>
      <c r="E1393" s="465"/>
      <c r="F1393" s="18"/>
    </row>
    <row r="1394" spans="1:6" x14ac:dyDescent="0.2">
      <c r="A1394" s="41"/>
      <c r="B1394" s="13"/>
      <c r="C1394" s="13"/>
      <c r="D1394" s="17"/>
      <c r="E1394" s="465"/>
      <c r="F1394" s="18"/>
    </row>
    <row r="1395" spans="1:6" x14ac:dyDescent="0.2">
      <c r="A1395" s="41"/>
      <c r="B1395" s="13"/>
      <c r="C1395" s="13"/>
      <c r="D1395" s="17"/>
      <c r="E1395" s="465"/>
      <c r="F1395" s="18"/>
    </row>
    <row r="1396" spans="1:6" x14ac:dyDescent="0.2">
      <c r="A1396" s="41"/>
      <c r="B1396" s="13"/>
      <c r="C1396" s="13"/>
      <c r="D1396" s="17"/>
      <c r="E1396" s="465"/>
      <c r="F1396" s="18"/>
    </row>
    <row r="1397" spans="1:6" x14ac:dyDescent="0.2">
      <c r="A1397" s="41"/>
      <c r="B1397" s="13"/>
      <c r="C1397" s="13"/>
      <c r="D1397" s="17"/>
      <c r="E1397" s="465"/>
      <c r="F1397" s="18"/>
    </row>
    <row r="1398" spans="1:6" x14ac:dyDescent="0.2">
      <c r="A1398" s="41"/>
      <c r="B1398" s="13"/>
      <c r="C1398" s="13"/>
      <c r="D1398" s="17"/>
      <c r="E1398" s="465"/>
      <c r="F1398" s="18"/>
    </row>
    <row r="1399" spans="1:6" x14ac:dyDescent="0.2">
      <c r="A1399" s="41"/>
      <c r="B1399" s="13"/>
      <c r="C1399" s="13"/>
      <c r="D1399" s="17"/>
      <c r="E1399" s="465"/>
      <c r="F1399" s="18"/>
    </row>
    <row r="1400" spans="1:6" x14ac:dyDescent="0.2">
      <c r="A1400" s="41"/>
      <c r="B1400" s="13"/>
      <c r="C1400" s="13"/>
      <c r="D1400" s="17"/>
      <c r="E1400" s="465"/>
      <c r="F1400" s="18"/>
    </row>
    <row r="1401" spans="1:6" x14ac:dyDescent="0.2">
      <c r="A1401" s="41"/>
      <c r="B1401" s="13"/>
      <c r="C1401" s="13"/>
      <c r="D1401" s="17"/>
      <c r="E1401" s="465"/>
      <c r="F1401" s="18"/>
    </row>
    <row r="1402" spans="1:6" x14ac:dyDescent="0.2">
      <c r="A1402" s="41"/>
      <c r="B1402" s="13"/>
      <c r="C1402" s="13"/>
      <c r="D1402" s="17"/>
      <c r="E1402" s="465"/>
      <c r="F1402" s="18"/>
    </row>
    <row r="1403" spans="1:6" x14ac:dyDescent="0.2">
      <c r="A1403" s="41"/>
      <c r="B1403" s="13"/>
      <c r="C1403" s="13"/>
      <c r="D1403" s="17"/>
      <c r="E1403" s="465"/>
      <c r="F1403" s="18"/>
    </row>
    <row r="1404" spans="1:6" x14ac:dyDescent="0.2">
      <c r="A1404" s="41"/>
      <c r="B1404" s="13"/>
      <c r="C1404" s="13"/>
      <c r="D1404" s="17"/>
      <c r="E1404" s="465"/>
      <c r="F1404" s="18"/>
    </row>
    <row r="1405" spans="1:6" x14ac:dyDescent="0.2">
      <c r="A1405" s="41"/>
      <c r="B1405" s="13"/>
      <c r="C1405" s="13"/>
      <c r="D1405" s="17"/>
      <c r="E1405" s="465"/>
      <c r="F1405" s="18"/>
    </row>
    <row r="1406" spans="1:6" x14ac:dyDescent="0.2">
      <c r="A1406" s="41"/>
      <c r="B1406" s="13"/>
      <c r="C1406" s="13"/>
      <c r="D1406" s="17"/>
      <c r="E1406" s="465"/>
      <c r="F1406" s="18"/>
    </row>
    <row r="1407" spans="1:6" x14ac:dyDescent="0.2">
      <c r="A1407" s="41"/>
      <c r="B1407" s="13"/>
      <c r="C1407" s="13"/>
      <c r="D1407" s="17"/>
      <c r="E1407" s="465"/>
      <c r="F1407" s="18"/>
    </row>
    <row r="1408" spans="1:6" x14ac:dyDescent="0.2">
      <c r="A1408" s="41"/>
      <c r="B1408" s="13"/>
      <c r="C1408" s="13"/>
      <c r="D1408" s="17"/>
      <c r="E1408" s="465"/>
      <c r="F1408" s="18"/>
    </row>
    <row r="1409" spans="1:6" x14ac:dyDescent="0.2">
      <c r="A1409" s="41"/>
      <c r="B1409" s="13"/>
      <c r="C1409" s="13"/>
      <c r="D1409" s="17"/>
      <c r="E1409" s="465"/>
      <c r="F1409" s="18"/>
    </row>
    <row r="1410" spans="1:6" x14ac:dyDescent="0.2">
      <c r="A1410" s="41"/>
      <c r="B1410" s="13"/>
      <c r="C1410" s="13"/>
      <c r="D1410" s="17"/>
      <c r="E1410" s="465"/>
      <c r="F1410" s="18"/>
    </row>
    <row r="1411" spans="1:6" x14ac:dyDescent="0.2">
      <c r="A1411" s="41"/>
      <c r="B1411" s="13"/>
      <c r="C1411" s="13"/>
      <c r="D1411" s="17"/>
      <c r="E1411" s="465"/>
      <c r="F1411" s="18"/>
    </row>
    <row r="1412" spans="1:6" x14ac:dyDescent="0.2">
      <c r="A1412" s="41"/>
      <c r="B1412" s="13"/>
      <c r="C1412" s="13"/>
      <c r="D1412" s="17"/>
      <c r="E1412" s="465"/>
      <c r="F1412" s="18"/>
    </row>
    <row r="1413" spans="1:6" x14ac:dyDescent="0.2">
      <c r="A1413" s="41"/>
      <c r="B1413" s="13"/>
      <c r="C1413" s="13"/>
      <c r="D1413" s="17"/>
      <c r="E1413" s="465"/>
      <c r="F1413" s="18"/>
    </row>
    <row r="1414" spans="1:6" x14ac:dyDescent="0.2">
      <c r="A1414" s="41"/>
      <c r="B1414" s="13"/>
      <c r="C1414" s="13"/>
      <c r="D1414" s="17"/>
      <c r="E1414" s="465"/>
      <c r="F1414" s="18"/>
    </row>
    <row r="1415" spans="1:6" x14ac:dyDescent="0.2">
      <c r="A1415" s="41"/>
      <c r="B1415" s="13"/>
      <c r="C1415" s="13"/>
      <c r="D1415" s="17"/>
      <c r="E1415" s="465"/>
      <c r="F1415" s="18"/>
    </row>
    <row r="1416" spans="1:6" x14ac:dyDescent="0.2">
      <c r="A1416" s="41"/>
      <c r="B1416" s="13"/>
      <c r="C1416" s="13"/>
      <c r="D1416" s="17"/>
      <c r="E1416" s="465"/>
      <c r="F1416" s="18"/>
    </row>
    <row r="1417" spans="1:6" x14ac:dyDescent="0.2">
      <c r="A1417" s="41"/>
      <c r="B1417" s="13"/>
      <c r="C1417" s="13"/>
      <c r="D1417" s="17"/>
      <c r="E1417" s="465"/>
      <c r="F1417" s="18"/>
    </row>
    <row r="1418" spans="1:6" x14ac:dyDescent="0.2">
      <c r="A1418" s="41"/>
      <c r="B1418" s="13"/>
      <c r="C1418" s="13"/>
      <c r="D1418" s="17"/>
      <c r="E1418" s="465"/>
      <c r="F1418" s="18"/>
    </row>
    <row r="1419" spans="1:6" x14ac:dyDescent="0.2">
      <c r="A1419" s="41"/>
      <c r="B1419" s="13"/>
      <c r="C1419" s="13"/>
      <c r="D1419" s="17"/>
      <c r="E1419" s="465"/>
      <c r="F1419" s="18"/>
    </row>
    <row r="1420" spans="1:6" x14ac:dyDescent="0.2">
      <c r="A1420" s="41"/>
      <c r="B1420" s="13"/>
      <c r="C1420" s="13"/>
      <c r="D1420" s="17"/>
      <c r="E1420" s="465"/>
      <c r="F1420" s="18"/>
    </row>
    <row r="1421" spans="1:6" x14ac:dyDescent="0.2">
      <c r="A1421" s="41"/>
      <c r="B1421" s="13"/>
      <c r="C1421" s="13"/>
      <c r="D1421" s="17"/>
      <c r="E1421" s="465"/>
      <c r="F1421" s="18"/>
    </row>
    <row r="1422" spans="1:6" x14ac:dyDescent="0.2">
      <c r="A1422" s="41"/>
      <c r="B1422" s="13"/>
      <c r="C1422" s="13"/>
      <c r="D1422" s="17"/>
      <c r="E1422" s="465"/>
      <c r="F1422" s="18"/>
    </row>
    <row r="1423" spans="1:6" x14ac:dyDescent="0.2">
      <c r="A1423" s="41"/>
      <c r="B1423" s="13"/>
      <c r="C1423" s="13"/>
      <c r="D1423" s="17"/>
      <c r="E1423" s="465"/>
      <c r="F1423" s="18"/>
    </row>
    <row r="1424" spans="1:6" x14ac:dyDescent="0.2">
      <c r="A1424" s="41"/>
      <c r="B1424" s="13"/>
      <c r="C1424" s="13"/>
      <c r="D1424" s="17"/>
      <c r="E1424" s="465"/>
      <c r="F1424" s="18"/>
    </row>
    <row r="1425" spans="1:6" x14ac:dyDescent="0.2">
      <c r="A1425" s="41"/>
      <c r="B1425" s="13"/>
      <c r="C1425" s="13"/>
      <c r="D1425" s="17"/>
      <c r="E1425" s="465"/>
      <c r="F1425" s="18"/>
    </row>
    <row r="1426" spans="1:6" x14ac:dyDescent="0.2">
      <c r="A1426" s="41"/>
      <c r="B1426" s="13"/>
      <c r="C1426" s="13"/>
      <c r="D1426" s="17"/>
      <c r="E1426" s="465"/>
      <c r="F1426" s="18"/>
    </row>
    <row r="1427" spans="1:6" x14ac:dyDescent="0.2">
      <c r="A1427" s="41"/>
      <c r="B1427" s="13"/>
      <c r="C1427" s="13"/>
      <c r="D1427" s="17"/>
      <c r="E1427" s="465"/>
      <c r="F1427" s="18"/>
    </row>
    <row r="1428" spans="1:6" x14ac:dyDescent="0.2">
      <c r="A1428" s="41"/>
      <c r="B1428" s="13"/>
      <c r="C1428" s="13"/>
      <c r="D1428" s="17"/>
      <c r="E1428" s="465"/>
      <c r="F1428" s="18"/>
    </row>
    <row r="1429" spans="1:6" x14ac:dyDescent="0.2">
      <c r="A1429" s="41"/>
      <c r="B1429" s="13"/>
      <c r="C1429" s="13"/>
      <c r="D1429" s="17"/>
      <c r="E1429" s="465"/>
      <c r="F1429" s="18"/>
    </row>
    <row r="1430" spans="1:6" x14ac:dyDescent="0.2">
      <c r="A1430" s="41"/>
      <c r="B1430" s="13"/>
      <c r="C1430" s="13"/>
      <c r="D1430" s="17"/>
      <c r="E1430" s="465"/>
      <c r="F1430" s="18"/>
    </row>
    <row r="1431" spans="1:6" x14ac:dyDescent="0.2">
      <c r="A1431" s="41"/>
      <c r="B1431" s="13"/>
      <c r="C1431" s="13"/>
      <c r="D1431" s="17"/>
      <c r="E1431" s="465"/>
      <c r="F1431" s="18"/>
    </row>
    <row r="1432" spans="1:6" x14ac:dyDescent="0.2">
      <c r="A1432" s="41"/>
      <c r="B1432" s="13"/>
      <c r="C1432" s="13"/>
      <c r="D1432" s="17"/>
      <c r="E1432" s="465"/>
      <c r="F1432" s="18"/>
    </row>
    <row r="1433" spans="1:6" x14ac:dyDescent="0.2">
      <c r="A1433" s="41"/>
      <c r="B1433" s="13"/>
      <c r="C1433" s="13"/>
      <c r="D1433" s="17"/>
      <c r="E1433" s="465"/>
      <c r="F1433" s="18"/>
    </row>
    <row r="1434" spans="1:6" x14ac:dyDescent="0.2">
      <c r="A1434" s="41"/>
      <c r="B1434" s="13"/>
      <c r="C1434" s="13"/>
      <c r="D1434" s="17"/>
      <c r="E1434" s="465"/>
      <c r="F1434" s="18"/>
    </row>
    <row r="1435" spans="1:6" x14ac:dyDescent="0.2">
      <c r="A1435" s="41"/>
      <c r="B1435" s="13"/>
      <c r="C1435" s="13"/>
      <c r="D1435" s="17"/>
      <c r="E1435" s="465"/>
      <c r="F1435" s="18"/>
    </row>
    <row r="1436" spans="1:6" x14ac:dyDescent="0.2">
      <c r="A1436" s="41"/>
      <c r="B1436" s="13"/>
      <c r="C1436" s="13"/>
      <c r="D1436" s="17"/>
      <c r="E1436" s="465"/>
      <c r="F1436" s="18"/>
    </row>
    <row r="1437" spans="1:6" x14ac:dyDescent="0.2">
      <c r="A1437" s="41"/>
      <c r="B1437" s="13"/>
      <c r="C1437" s="13"/>
      <c r="D1437" s="17"/>
      <c r="E1437" s="465"/>
      <c r="F1437" s="18"/>
    </row>
    <row r="1438" spans="1:6" x14ac:dyDescent="0.2">
      <c r="A1438" s="41"/>
      <c r="B1438" s="13"/>
      <c r="C1438" s="13"/>
      <c r="D1438" s="17"/>
      <c r="E1438" s="465"/>
      <c r="F1438" s="18"/>
    </row>
    <row r="1439" spans="1:6" x14ac:dyDescent="0.2">
      <c r="A1439" s="41"/>
      <c r="B1439" s="13"/>
      <c r="C1439" s="13"/>
      <c r="D1439" s="17"/>
      <c r="E1439" s="465"/>
      <c r="F1439" s="18"/>
    </row>
    <row r="1440" spans="1:6" x14ac:dyDescent="0.2">
      <c r="A1440" s="41"/>
      <c r="B1440" s="13"/>
      <c r="C1440" s="13"/>
      <c r="D1440" s="17"/>
      <c r="E1440" s="465"/>
      <c r="F1440" s="18"/>
    </row>
    <row r="1441" spans="1:6" x14ac:dyDescent="0.2">
      <c r="A1441" s="41"/>
      <c r="B1441" s="13"/>
      <c r="C1441" s="13"/>
      <c r="D1441" s="17"/>
      <c r="E1441" s="465"/>
      <c r="F1441" s="18"/>
    </row>
    <row r="1442" spans="1:6" x14ac:dyDescent="0.2">
      <c r="A1442" s="41"/>
      <c r="B1442" s="13"/>
      <c r="C1442" s="13"/>
      <c r="D1442" s="17"/>
      <c r="E1442" s="465"/>
      <c r="F1442" s="18"/>
    </row>
    <row r="1443" spans="1:6" x14ac:dyDescent="0.2">
      <c r="A1443" s="41"/>
      <c r="B1443" s="13"/>
      <c r="C1443" s="13"/>
      <c r="D1443" s="17"/>
      <c r="E1443" s="465"/>
      <c r="F1443" s="18"/>
    </row>
    <row r="1444" spans="1:6" x14ac:dyDescent="0.2">
      <c r="A1444" s="41"/>
      <c r="B1444" s="13"/>
      <c r="C1444" s="13"/>
      <c r="D1444" s="17"/>
      <c r="E1444" s="465"/>
      <c r="F1444" s="18"/>
    </row>
    <row r="1445" spans="1:6" x14ac:dyDescent="0.2">
      <c r="A1445" s="41"/>
      <c r="B1445" s="13"/>
      <c r="C1445" s="13"/>
      <c r="D1445" s="17"/>
      <c r="E1445" s="465"/>
      <c r="F1445" s="18"/>
    </row>
    <row r="1446" spans="1:6" x14ac:dyDescent="0.2">
      <c r="A1446" s="41"/>
      <c r="B1446" s="13"/>
      <c r="C1446" s="13"/>
      <c r="D1446" s="17"/>
      <c r="E1446" s="465"/>
      <c r="F1446" s="18"/>
    </row>
    <row r="1447" spans="1:6" x14ac:dyDescent="0.2">
      <c r="A1447" s="41"/>
      <c r="B1447" s="13"/>
      <c r="C1447" s="13"/>
      <c r="D1447" s="17"/>
      <c r="E1447" s="465"/>
      <c r="F1447" s="18"/>
    </row>
    <row r="1448" spans="1:6" x14ac:dyDescent="0.2">
      <c r="A1448" s="41"/>
      <c r="B1448" s="13"/>
      <c r="C1448" s="13"/>
      <c r="D1448" s="17"/>
      <c r="E1448" s="465"/>
      <c r="F1448" s="18"/>
    </row>
    <row r="1449" spans="1:6" x14ac:dyDescent="0.2">
      <c r="A1449" s="41"/>
      <c r="B1449" s="13"/>
      <c r="C1449" s="13"/>
      <c r="D1449" s="17"/>
      <c r="E1449" s="465"/>
      <c r="F1449" s="18"/>
    </row>
    <row r="1450" spans="1:6" x14ac:dyDescent="0.2">
      <c r="A1450" s="41"/>
      <c r="B1450" s="13"/>
      <c r="C1450" s="13"/>
      <c r="D1450" s="17"/>
      <c r="E1450" s="465"/>
      <c r="F1450" s="18"/>
    </row>
    <row r="1451" spans="1:6" x14ac:dyDescent="0.2">
      <c r="A1451" s="41"/>
      <c r="B1451" s="13"/>
      <c r="C1451" s="13"/>
      <c r="D1451" s="17"/>
      <c r="E1451" s="465"/>
      <c r="F1451" s="18"/>
    </row>
    <row r="1452" spans="1:6" x14ac:dyDescent="0.2">
      <c r="A1452" s="41"/>
      <c r="B1452" s="13"/>
      <c r="C1452" s="13"/>
      <c r="D1452" s="17"/>
      <c r="E1452" s="465"/>
      <c r="F1452" s="18"/>
    </row>
    <row r="1453" spans="1:6" x14ac:dyDescent="0.2">
      <c r="A1453" s="41"/>
      <c r="B1453" s="13"/>
      <c r="C1453" s="13"/>
      <c r="D1453" s="17"/>
      <c r="E1453" s="465"/>
      <c r="F1453" s="18"/>
    </row>
    <row r="1454" spans="1:6" x14ac:dyDescent="0.2">
      <c r="A1454" s="41"/>
      <c r="B1454" s="13"/>
      <c r="C1454" s="13"/>
      <c r="D1454" s="17"/>
      <c r="E1454" s="465"/>
      <c r="F1454" s="18"/>
    </row>
    <row r="1455" spans="1:6" x14ac:dyDescent="0.2">
      <c r="A1455" s="41"/>
      <c r="B1455" s="13"/>
      <c r="C1455" s="13"/>
      <c r="D1455" s="17"/>
      <c r="E1455" s="465"/>
      <c r="F1455" s="18"/>
    </row>
    <row r="1456" spans="1:6" x14ac:dyDescent="0.2">
      <c r="A1456" s="41"/>
      <c r="B1456" s="13"/>
      <c r="C1456" s="13"/>
      <c r="D1456" s="17"/>
      <c r="E1456" s="465"/>
      <c r="F1456" s="18"/>
    </row>
    <row r="1457" spans="1:6" x14ac:dyDescent="0.2">
      <c r="A1457" s="41"/>
      <c r="B1457" s="13"/>
      <c r="C1457" s="13"/>
      <c r="D1457" s="17"/>
      <c r="E1457" s="465"/>
      <c r="F1457" s="18"/>
    </row>
    <row r="1458" spans="1:6" x14ac:dyDescent="0.2">
      <c r="A1458" s="41"/>
      <c r="B1458" s="13"/>
      <c r="C1458" s="13"/>
      <c r="D1458" s="17"/>
      <c r="E1458" s="465"/>
      <c r="F1458" s="18"/>
    </row>
    <row r="1459" spans="1:6" x14ac:dyDescent="0.2">
      <c r="A1459" s="41"/>
      <c r="B1459" s="13"/>
      <c r="C1459" s="13"/>
      <c r="D1459" s="17"/>
      <c r="E1459" s="465"/>
      <c r="F1459" s="18"/>
    </row>
    <row r="1460" spans="1:6" x14ac:dyDescent="0.2">
      <c r="A1460" s="41"/>
      <c r="B1460" s="13"/>
      <c r="C1460" s="13"/>
      <c r="D1460" s="17"/>
      <c r="E1460" s="465"/>
      <c r="F1460" s="18"/>
    </row>
    <row r="1461" spans="1:6" x14ac:dyDescent="0.2">
      <c r="A1461" s="41"/>
      <c r="B1461" s="13"/>
      <c r="C1461" s="13"/>
      <c r="D1461" s="17"/>
      <c r="E1461" s="465"/>
      <c r="F1461" s="18"/>
    </row>
    <row r="1462" spans="1:6" x14ac:dyDescent="0.2">
      <c r="A1462" s="41"/>
      <c r="B1462" s="13"/>
      <c r="C1462" s="13"/>
      <c r="D1462" s="17"/>
      <c r="E1462" s="465"/>
      <c r="F1462" s="18"/>
    </row>
    <row r="1463" spans="1:6" x14ac:dyDescent="0.2">
      <c r="A1463" s="41"/>
      <c r="B1463" s="13"/>
      <c r="C1463" s="13"/>
      <c r="D1463" s="17"/>
      <c r="E1463" s="465"/>
      <c r="F1463" s="18"/>
    </row>
    <row r="1464" spans="1:6" x14ac:dyDescent="0.2">
      <c r="A1464" s="41"/>
      <c r="B1464" s="13"/>
      <c r="C1464" s="13"/>
      <c r="D1464" s="17"/>
      <c r="E1464" s="465"/>
      <c r="F1464" s="18"/>
    </row>
    <row r="1465" spans="1:6" x14ac:dyDescent="0.2">
      <c r="A1465" s="41"/>
      <c r="B1465" s="13"/>
      <c r="C1465" s="13"/>
      <c r="D1465" s="17"/>
      <c r="E1465" s="465"/>
      <c r="F1465" s="18"/>
    </row>
    <row r="1466" spans="1:6" x14ac:dyDescent="0.2">
      <c r="A1466" s="41"/>
      <c r="B1466" s="13"/>
      <c r="C1466" s="13"/>
      <c r="D1466" s="17"/>
      <c r="E1466" s="465"/>
      <c r="F1466" s="18"/>
    </row>
    <row r="1467" spans="1:6" x14ac:dyDescent="0.2">
      <c r="A1467" s="41"/>
      <c r="B1467" s="13"/>
      <c r="C1467" s="13"/>
      <c r="D1467" s="17"/>
      <c r="E1467" s="465"/>
      <c r="F1467" s="18"/>
    </row>
    <row r="1468" spans="1:6" x14ac:dyDescent="0.2">
      <c r="A1468" s="41"/>
      <c r="B1468" s="13"/>
      <c r="C1468" s="13"/>
      <c r="D1468" s="17"/>
      <c r="E1468" s="465"/>
      <c r="F1468" s="18"/>
    </row>
    <row r="1469" spans="1:6" x14ac:dyDescent="0.2">
      <c r="A1469" s="41"/>
      <c r="B1469" s="13"/>
      <c r="C1469" s="13"/>
      <c r="D1469" s="17"/>
      <c r="E1469" s="465"/>
      <c r="F1469" s="18"/>
    </row>
    <row r="1470" spans="1:6" x14ac:dyDescent="0.2">
      <c r="A1470" s="41"/>
      <c r="B1470" s="13"/>
      <c r="C1470" s="13"/>
      <c r="D1470" s="17"/>
      <c r="E1470" s="465"/>
      <c r="F1470" s="18"/>
    </row>
    <row r="1471" spans="1:6" x14ac:dyDescent="0.2">
      <c r="A1471" s="41"/>
      <c r="B1471" s="13"/>
      <c r="C1471" s="13"/>
      <c r="D1471" s="17"/>
      <c r="E1471" s="465"/>
      <c r="F1471" s="18"/>
    </row>
    <row r="1472" spans="1:6" x14ac:dyDescent="0.2">
      <c r="A1472" s="41"/>
      <c r="B1472" s="13"/>
      <c r="C1472" s="13"/>
      <c r="D1472" s="17"/>
      <c r="E1472" s="465"/>
      <c r="F1472" s="18"/>
    </row>
    <row r="1473" spans="1:6" x14ac:dyDescent="0.2">
      <c r="A1473" s="41"/>
      <c r="B1473" s="13"/>
      <c r="C1473" s="13"/>
      <c r="D1473" s="17"/>
      <c r="E1473" s="465"/>
      <c r="F1473" s="18"/>
    </row>
    <row r="1474" spans="1:6" x14ac:dyDescent="0.2">
      <c r="A1474" s="41"/>
      <c r="B1474" s="13"/>
      <c r="C1474" s="13"/>
      <c r="D1474" s="17"/>
      <c r="E1474" s="465"/>
      <c r="F1474" s="18"/>
    </row>
    <row r="1475" spans="1:6" x14ac:dyDescent="0.2">
      <c r="A1475" s="41"/>
      <c r="B1475" s="13"/>
      <c r="C1475" s="13"/>
      <c r="D1475" s="17"/>
      <c r="E1475" s="465"/>
      <c r="F1475" s="18"/>
    </row>
    <row r="1476" spans="1:6" x14ac:dyDescent="0.2">
      <c r="A1476" s="41"/>
      <c r="B1476" s="13"/>
      <c r="C1476" s="13"/>
      <c r="D1476" s="17"/>
      <c r="E1476" s="465"/>
      <c r="F1476" s="18"/>
    </row>
    <row r="1477" spans="1:6" x14ac:dyDescent="0.2">
      <c r="A1477" s="41"/>
      <c r="B1477" s="13"/>
      <c r="C1477" s="13"/>
      <c r="D1477" s="17"/>
      <c r="E1477" s="465"/>
      <c r="F1477" s="18"/>
    </row>
    <row r="1478" spans="1:6" x14ac:dyDescent="0.2">
      <c r="A1478" s="41"/>
      <c r="B1478" s="13"/>
      <c r="C1478" s="13"/>
      <c r="D1478" s="17"/>
      <c r="E1478" s="465"/>
      <c r="F1478" s="18"/>
    </row>
    <row r="1479" spans="1:6" x14ac:dyDescent="0.2">
      <c r="A1479" s="41"/>
      <c r="B1479" s="13"/>
      <c r="C1479" s="13"/>
      <c r="D1479" s="17"/>
      <c r="E1479" s="465"/>
      <c r="F1479" s="18"/>
    </row>
    <row r="1480" spans="1:6" x14ac:dyDescent="0.2">
      <c r="A1480" s="41"/>
      <c r="B1480" s="13"/>
      <c r="C1480" s="13"/>
      <c r="D1480" s="17"/>
      <c r="E1480" s="465"/>
      <c r="F1480" s="18"/>
    </row>
    <row r="1481" spans="1:6" x14ac:dyDescent="0.2">
      <c r="A1481" s="41"/>
      <c r="B1481" s="13"/>
      <c r="C1481" s="13"/>
      <c r="D1481" s="17"/>
      <c r="E1481" s="465"/>
      <c r="F1481" s="18"/>
    </row>
    <row r="1482" spans="1:6" x14ac:dyDescent="0.2">
      <c r="A1482" s="41"/>
      <c r="B1482" s="13"/>
      <c r="C1482" s="13"/>
      <c r="D1482" s="17"/>
      <c r="E1482" s="465"/>
      <c r="F1482" s="18"/>
    </row>
    <row r="1483" spans="1:6" x14ac:dyDescent="0.2">
      <c r="A1483" s="41"/>
      <c r="B1483" s="13"/>
      <c r="C1483" s="13"/>
      <c r="D1483" s="17"/>
      <c r="E1483" s="465"/>
      <c r="F1483" s="18"/>
    </row>
    <row r="1484" spans="1:6" x14ac:dyDescent="0.2">
      <c r="A1484" s="41"/>
      <c r="B1484" s="13"/>
      <c r="C1484" s="13"/>
      <c r="D1484" s="17"/>
      <c r="E1484" s="465"/>
      <c r="F1484" s="18"/>
    </row>
    <row r="1485" spans="1:6" x14ac:dyDescent="0.2">
      <c r="A1485" s="41"/>
      <c r="B1485" s="13"/>
      <c r="C1485" s="13"/>
      <c r="D1485" s="17"/>
      <c r="E1485" s="465"/>
      <c r="F1485" s="18"/>
    </row>
    <row r="1486" spans="1:6" x14ac:dyDescent="0.2">
      <c r="A1486" s="41"/>
      <c r="B1486" s="13"/>
      <c r="C1486" s="13"/>
      <c r="D1486" s="17"/>
      <c r="E1486" s="465"/>
      <c r="F1486" s="18"/>
    </row>
    <row r="1487" spans="1:6" x14ac:dyDescent="0.2">
      <c r="A1487" s="41"/>
      <c r="B1487" s="13"/>
      <c r="C1487" s="13"/>
      <c r="D1487" s="17"/>
      <c r="E1487" s="465"/>
      <c r="F1487" s="18"/>
    </row>
    <row r="1488" spans="1:6" x14ac:dyDescent="0.2">
      <c r="A1488" s="41"/>
      <c r="B1488" s="13"/>
      <c r="C1488" s="13"/>
      <c r="D1488" s="17"/>
      <c r="E1488" s="465"/>
      <c r="F1488" s="18"/>
    </row>
    <row r="1489" spans="1:6" x14ac:dyDescent="0.2">
      <c r="A1489" s="41"/>
      <c r="B1489" s="13"/>
      <c r="C1489" s="13"/>
      <c r="D1489" s="17"/>
      <c r="E1489" s="465"/>
      <c r="F1489" s="18"/>
    </row>
    <row r="1490" spans="1:6" x14ac:dyDescent="0.2">
      <c r="A1490" s="41"/>
      <c r="B1490" s="13"/>
      <c r="C1490" s="13"/>
      <c r="D1490" s="17"/>
      <c r="E1490" s="465"/>
      <c r="F1490" s="18"/>
    </row>
    <row r="1491" spans="1:6" x14ac:dyDescent="0.2">
      <c r="A1491" s="41"/>
      <c r="B1491" s="13"/>
      <c r="C1491" s="13"/>
      <c r="D1491" s="17"/>
      <c r="E1491" s="465"/>
      <c r="F1491" s="18"/>
    </row>
    <row r="1492" spans="1:6" x14ac:dyDescent="0.2">
      <c r="A1492" s="41"/>
      <c r="B1492" s="13"/>
      <c r="C1492" s="13"/>
      <c r="D1492" s="17"/>
      <c r="E1492" s="465"/>
      <c r="F1492" s="18"/>
    </row>
    <row r="1493" spans="1:6" x14ac:dyDescent="0.2">
      <c r="A1493" s="41"/>
      <c r="B1493" s="13"/>
      <c r="C1493" s="13"/>
      <c r="D1493" s="17"/>
      <c r="E1493" s="465"/>
      <c r="F1493" s="18"/>
    </row>
    <row r="1494" spans="1:6" x14ac:dyDescent="0.2">
      <c r="A1494" s="41"/>
      <c r="B1494" s="13"/>
      <c r="C1494" s="13"/>
      <c r="D1494" s="17"/>
      <c r="E1494" s="465"/>
      <c r="F1494" s="18"/>
    </row>
    <row r="1495" spans="1:6" x14ac:dyDescent="0.2">
      <c r="A1495" s="41"/>
      <c r="B1495" s="13"/>
      <c r="C1495" s="13"/>
      <c r="D1495" s="17"/>
      <c r="E1495" s="465"/>
      <c r="F1495" s="18"/>
    </row>
    <row r="1496" spans="1:6" x14ac:dyDescent="0.2">
      <c r="A1496" s="41"/>
      <c r="B1496" s="13"/>
      <c r="C1496" s="13"/>
      <c r="D1496" s="17"/>
      <c r="E1496" s="465"/>
      <c r="F1496" s="18"/>
    </row>
    <row r="1497" spans="1:6" x14ac:dyDescent="0.2">
      <c r="A1497" s="41"/>
      <c r="B1497" s="13"/>
      <c r="C1497" s="13"/>
      <c r="D1497" s="17"/>
      <c r="E1497" s="465"/>
      <c r="F1497" s="18"/>
    </row>
    <row r="1498" spans="1:6" x14ac:dyDescent="0.2">
      <c r="A1498" s="41"/>
      <c r="B1498" s="13"/>
      <c r="C1498" s="13"/>
      <c r="D1498" s="17"/>
      <c r="E1498" s="465"/>
      <c r="F1498" s="18"/>
    </row>
    <row r="1499" spans="1:6" x14ac:dyDescent="0.2">
      <c r="A1499" s="41"/>
      <c r="B1499" s="13"/>
      <c r="C1499" s="13"/>
      <c r="D1499" s="17"/>
      <c r="E1499" s="465"/>
      <c r="F1499" s="18"/>
    </row>
    <row r="1500" spans="1:6" x14ac:dyDescent="0.2">
      <c r="A1500" s="41"/>
      <c r="B1500" s="13"/>
      <c r="C1500" s="13"/>
      <c r="D1500" s="17"/>
      <c r="E1500" s="465"/>
      <c r="F1500" s="18"/>
    </row>
    <row r="1501" spans="1:6" x14ac:dyDescent="0.2">
      <c r="A1501" s="41"/>
      <c r="B1501" s="13"/>
      <c r="C1501" s="13"/>
      <c r="D1501" s="17"/>
      <c r="E1501" s="465"/>
      <c r="F1501" s="18"/>
    </row>
    <row r="1502" spans="1:6" x14ac:dyDescent="0.2">
      <c r="A1502" s="41"/>
      <c r="B1502" s="13"/>
      <c r="C1502" s="13"/>
      <c r="D1502" s="17"/>
      <c r="E1502" s="465"/>
      <c r="F1502" s="18"/>
    </row>
    <row r="1503" spans="1:6" x14ac:dyDescent="0.2">
      <c r="A1503" s="41"/>
      <c r="B1503" s="13"/>
      <c r="C1503" s="13"/>
      <c r="D1503" s="17"/>
      <c r="E1503" s="465"/>
      <c r="F1503" s="18"/>
    </row>
    <row r="1504" spans="1:6" x14ac:dyDescent="0.2">
      <c r="A1504" s="41"/>
      <c r="B1504" s="13"/>
      <c r="C1504" s="13"/>
      <c r="D1504" s="17"/>
      <c r="E1504" s="465"/>
      <c r="F1504" s="18"/>
    </row>
    <row r="1505" spans="1:6" x14ac:dyDescent="0.2">
      <c r="A1505" s="41"/>
      <c r="B1505" s="13"/>
      <c r="C1505" s="13"/>
      <c r="D1505" s="17"/>
      <c r="E1505" s="465"/>
      <c r="F1505" s="18"/>
    </row>
    <row r="1506" spans="1:6" x14ac:dyDescent="0.2">
      <c r="A1506" s="41"/>
      <c r="B1506" s="13"/>
      <c r="C1506" s="13"/>
      <c r="D1506" s="17"/>
      <c r="E1506" s="465"/>
      <c r="F1506" s="18"/>
    </row>
    <row r="1507" spans="1:6" x14ac:dyDescent="0.2">
      <c r="A1507" s="41"/>
      <c r="B1507" s="13"/>
      <c r="C1507" s="13"/>
      <c r="D1507" s="17"/>
      <c r="E1507" s="465"/>
      <c r="F1507" s="18"/>
    </row>
    <row r="1508" spans="1:6" x14ac:dyDescent="0.2">
      <c r="A1508" s="41"/>
      <c r="B1508" s="13"/>
      <c r="C1508" s="13"/>
      <c r="D1508" s="17"/>
      <c r="E1508" s="465"/>
      <c r="F1508" s="18"/>
    </row>
    <row r="1509" spans="1:6" x14ac:dyDescent="0.2">
      <c r="A1509" s="41"/>
      <c r="B1509" s="13"/>
      <c r="C1509" s="13"/>
      <c r="D1509" s="17"/>
      <c r="E1509" s="465"/>
      <c r="F1509" s="18"/>
    </row>
    <row r="1510" spans="1:6" x14ac:dyDescent="0.2">
      <c r="A1510" s="41"/>
      <c r="B1510" s="13"/>
      <c r="C1510" s="13"/>
      <c r="D1510" s="17"/>
      <c r="E1510" s="465"/>
      <c r="F1510" s="18"/>
    </row>
    <row r="1511" spans="1:6" x14ac:dyDescent="0.2">
      <c r="A1511" s="41"/>
      <c r="B1511" s="13"/>
      <c r="C1511" s="13"/>
      <c r="D1511" s="17"/>
      <c r="E1511" s="465"/>
      <c r="F1511" s="18"/>
    </row>
    <row r="1512" spans="1:6" x14ac:dyDescent="0.2">
      <c r="A1512" s="41"/>
      <c r="B1512" s="13"/>
      <c r="C1512" s="13"/>
      <c r="D1512" s="17"/>
      <c r="E1512" s="465"/>
      <c r="F1512" s="18"/>
    </row>
    <row r="1513" spans="1:6" x14ac:dyDescent="0.2">
      <c r="A1513" s="41"/>
      <c r="B1513" s="13"/>
      <c r="C1513" s="13"/>
      <c r="D1513" s="17"/>
      <c r="E1513" s="465"/>
      <c r="F1513" s="18"/>
    </row>
    <row r="1514" spans="1:6" x14ac:dyDescent="0.2">
      <c r="A1514" s="41"/>
      <c r="B1514" s="13"/>
      <c r="C1514" s="13"/>
      <c r="D1514" s="17"/>
      <c r="E1514" s="465"/>
      <c r="F1514" s="18"/>
    </row>
    <row r="1515" spans="1:6" x14ac:dyDescent="0.2">
      <c r="A1515" s="41"/>
      <c r="B1515" s="13"/>
      <c r="C1515" s="13"/>
      <c r="D1515" s="17"/>
      <c r="E1515" s="465"/>
      <c r="F1515" s="18"/>
    </row>
    <row r="1516" spans="1:6" x14ac:dyDescent="0.2">
      <c r="A1516" s="41"/>
      <c r="B1516" s="13"/>
      <c r="C1516" s="13"/>
      <c r="D1516" s="17"/>
      <c r="E1516" s="465"/>
      <c r="F1516" s="18"/>
    </row>
    <row r="1517" spans="1:6" x14ac:dyDescent="0.2">
      <c r="A1517" s="41"/>
      <c r="B1517" s="13"/>
      <c r="C1517" s="13"/>
      <c r="D1517" s="17"/>
      <c r="E1517" s="465"/>
      <c r="F1517" s="18"/>
    </row>
    <row r="1518" spans="1:6" x14ac:dyDescent="0.2">
      <c r="A1518" s="41"/>
      <c r="B1518" s="13"/>
      <c r="C1518" s="13"/>
      <c r="D1518" s="17"/>
      <c r="E1518" s="465"/>
      <c r="F1518" s="18"/>
    </row>
    <row r="1519" spans="1:6" x14ac:dyDescent="0.2">
      <c r="A1519" s="41"/>
      <c r="B1519" s="13"/>
      <c r="C1519" s="13"/>
      <c r="D1519" s="17"/>
      <c r="E1519" s="465"/>
      <c r="F1519" s="18"/>
    </row>
    <row r="1520" spans="1:6" x14ac:dyDescent="0.2">
      <c r="A1520" s="41"/>
      <c r="B1520" s="13"/>
      <c r="C1520" s="13"/>
      <c r="D1520" s="17"/>
      <c r="E1520" s="465"/>
      <c r="F1520" s="18"/>
    </row>
    <row r="1521" spans="1:6" x14ac:dyDescent="0.2">
      <c r="A1521" s="41"/>
      <c r="B1521" s="13"/>
      <c r="C1521" s="13"/>
      <c r="D1521" s="17"/>
      <c r="E1521" s="465"/>
      <c r="F1521" s="18"/>
    </row>
    <row r="1522" spans="1:6" x14ac:dyDescent="0.2">
      <c r="A1522" s="41"/>
      <c r="B1522" s="13"/>
      <c r="C1522" s="13"/>
      <c r="D1522" s="17"/>
      <c r="E1522" s="465"/>
      <c r="F1522" s="18"/>
    </row>
    <row r="1523" spans="1:6" x14ac:dyDescent="0.2">
      <c r="A1523" s="41"/>
      <c r="B1523" s="13"/>
      <c r="C1523" s="13"/>
      <c r="D1523" s="17"/>
      <c r="E1523" s="465"/>
      <c r="F1523" s="18"/>
    </row>
    <row r="1524" spans="1:6" x14ac:dyDescent="0.2">
      <c r="A1524" s="41"/>
      <c r="B1524" s="13"/>
      <c r="C1524" s="13"/>
      <c r="D1524" s="17"/>
      <c r="E1524" s="465"/>
      <c r="F1524" s="18"/>
    </row>
    <row r="1525" spans="1:6" x14ac:dyDescent="0.2">
      <c r="A1525" s="41"/>
      <c r="B1525" s="13"/>
      <c r="C1525" s="13"/>
      <c r="D1525" s="17"/>
      <c r="E1525" s="465"/>
      <c r="F1525" s="18"/>
    </row>
    <row r="1526" spans="1:6" x14ac:dyDescent="0.2">
      <c r="A1526" s="41"/>
      <c r="B1526" s="13"/>
      <c r="C1526" s="13"/>
      <c r="D1526" s="17"/>
      <c r="E1526" s="465"/>
      <c r="F1526" s="18"/>
    </row>
    <row r="1527" spans="1:6" x14ac:dyDescent="0.2">
      <c r="A1527" s="41"/>
      <c r="B1527" s="13"/>
      <c r="C1527" s="13"/>
      <c r="D1527" s="17"/>
      <c r="E1527" s="465"/>
      <c r="F1527" s="18"/>
    </row>
    <row r="1528" spans="1:6" x14ac:dyDescent="0.2">
      <c r="A1528" s="41"/>
      <c r="B1528" s="13"/>
      <c r="C1528" s="13"/>
      <c r="D1528" s="17"/>
      <c r="E1528" s="465"/>
      <c r="F1528" s="18"/>
    </row>
    <row r="1529" spans="1:6" x14ac:dyDescent="0.2">
      <c r="A1529" s="41"/>
      <c r="B1529" s="13"/>
      <c r="C1529" s="13"/>
      <c r="D1529" s="17"/>
      <c r="E1529" s="465"/>
      <c r="F1529" s="18"/>
    </row>
    <row r="1530" spans="1:6" x14ac:dyDescent="0.2">
      <c r="A1530" s="41"/>
      <c r="B1530" s="13"/>
      <c r="C1530" s="13"/>
      <c r="D1530" s="17"/>
      <c r="E1530" s="465"/>
      <c r="F1530" s="18"/>
    </row>
    <row r="1531" spans="1:6" x14ac:dyDescent="0.2">
      <c r="A1531" s="41"/>
      <c r="B1531" s="13"/>
      <c r="C1531" s="13"/>
      <c r="D1531" s="17"/>
      <c r="E1531" s="465"/>
      <c r="F1531" s="18"/>
    </row>
    <row r="1532" spans="1:6" x14ac:dyDescent="0.2">
      <c r="A1532" s="41"/>
      <c r="B1532" s="13"/>
      <c r="C1532" s="13"/>
      <c r="D1532" s="17"/>
      <c r="E1532" s="465"/>
      <c r="F1532" s="18"/>
    </row>
    <row r="1533" spans="1:6" x14ac:dyDescent="0.2">
      <c r="A1533" s="41"/>
      <c r="B1533" s="13"/>
      <c r="C1533" s="13"/>
      <c r="D1533" s="17"/>
      <c r="E1533" s="465"/>
      <c r="F1533" s="18"/>
    </row>
    <row r="1534" spans="1:6" x14ac:dyDescent="0.2">
      <c r="A1534" s="41"/>
      <c r="B1534" s="13"/>
      <c r="C1534" s="13"/>
      <c r="D1534" s="17"/>
      <c r="E1534" s="465"/>
      <c r="F1534" s="18"/>
    </row>
    <row r="1535" spans="1:6" x14ac:dyDescent="0.2">
      <c r="A1535" s="41"/>
      <c r="B1535" s="13"/>
      <c r="C1535" s="13"/>
      <c r="D1535" s="17"/>
      <c r="E1535" s="465"/>
      <c r="F1535" s="18"/>
    </row>
    <row r="1536" spans="1:6" x14ac:dyDescent="0.2">
      <c r="A1536" s="41"/>
      <c r="B1536" s="13"/>
      <c r="C1536" s="13"/>
      <c r="D1536" s="17"/>
      <c r="E1536" s="465"/>
      <c r="F1536" s="18"/>
    </row>
    <row r="1537" spans="1:6" x14ac:dyDescent="0.2">
      <c r="A1537" s="41"/>
      <c r="B1537" s="13"/>
      <c r="C1537" s="13"/>
      <c r="D1537" s="17"/>
      <c r="E1537" s="465"/>
      <c r="F1537" s="18"/>
    </row>
    <row r="1538" spans="1:6" x14ac:dyDescent="0.2">
      <c r="A1538" s="41"/>
      <c r="B1538" s="13"/>
      <c r="C1538" s="13"/>
      <c r="D1538" s="17"/>
      <c r="E1538" s="465"/>
      <c r="F1538" s="18"/>
    </row>
    <row r="1539" spans="1:6" x14ac:dyDescent="0.2">
      <c r="A1539" s="41"/>
      <c r="B1539" s="13"/>
      <c r="C1539" s="13"/>
      <c r="D1539" s="17"/>
      <c r="E1539" s="465"/>
      <c r="F1539" s="18"/>
    </row>
    <row r="1540" spans="1:6" x14ac:dyDescent="0.2">
      <c r="A1540" s="41"/>
      <c r="B1540" s="13"/>
      <c r="C1540" s="13"/>
      <c r="D1540" s="17"/>
      <c r="E1540" s="465"/>
      <c r="F1540" s="18"/>
    </row>
    <row r="1541" spans="1:6" x14ac:dyDescent="0.2">
      <c r="A1541" s="41"/>
      <c r="B1541" s="13"/>
      <c r="C1541" s="13"/>
      <c r="D1541" s="17"/>
      <c r="E1541" s="465"/>
      <c r="F1541" s="18"/>
    </row>
    <row r="1542" spans="1:6" x14ac:dyDescent="0.2">
      <c r="A1542" s="41"/>
      <c r="B1542" s="13"/>
      <c r="C1542" s="13"/>
      <c r="D1542" s="17"/>
      <c r="E1542" s="465"/>
      <c r="F1542" s="18"/>
    </row>
    <row r="1543" spans="1:6" x14ac:dyDescent="0.2">
      <c r="A1543" s="41"/>
      <c r="B1543" s="13"/>
      <c r="C1543" s="13"/>
      <c r="D1543" s="17"/>
      <c r="E1543" s="465"/>
      <c r="F1543" s="18"/>
    </row>
    <row r="1544" spans="1:6" x14ac:dyDescent="0.2">
      <c r="A1544" s="41"/>
      <c r="B1544" s="13"/>
      <c r="C1544" s="13"/>
      <c r="D1544" s="17"/>
      <c r="E1544" s="465"/>
      <c r="F1544" s="18"/>
    </row>
    <row r="1545" spans="1:6" x14ac:dyDescent="0.2">
      <c r="A1545" s="41"/>
      <c r="B1545" s="13"/>
      <c r="C1545" s="13"/>
      <c r="D1545" s="17"/>
      <c r="E1545" s="465"/>
      <c r="F1545" s="18"/>
    </row>
    <row r="1546" spans="1:6" x14ac:dyDescent="0.2">
      <c r="A1546" s="41"/>
      <c r="B1546" s="13"/>
      <c r="C1546" s="13"/>
      <c r="D1546" s="17"/>
      <c r="E1546" s="465"/>
      <c r="F1546" s="18"/>
    </row>
    <row r="1547" spans="1:6" x14ac:dyDescent="0.2">
      <c r="A1547" s="41"/>
      <c r="B1547" s="13"/>
      <c r="C1547" s="13"/>
      <c r="D1547" s="17"/>
      <c r="E1547" s="465"/>
      <c r="F1547" s="18"/>
    </row>
    <row r="1548" spans="1:6" x14ac:dyDescent="0.2">
      <c r="A1548" s="41"/>
      <c r="B1548" s="13"/>
      <c r="C1548" s="13"/>
      <c r="D1548" s="17"/>
      <c r="E1548" s="465"/>
      <c r="F1548" s="18"/>
    </row>
    <row r="1549" spans="1:6" x14ac:dyDescent="0.2">
      <c r="A1549" s="41"/>
      <c r="B1549" s="13"/>
      <c r="C1549" s="13"/>
      <c r="D1549" s="17"/>
      <c r="E1549" s="465"/>
      <c r="F1549" s="18"/>
    </row>
    <row r="1550" spans="1:6" x14ac:dyDescent="0.2">
      <c r="A1550" s="41"/>
      <c r="B1550" s="13"/>
      <c r="C1550" s="13"/>
      <c r="D1550" s="17"/>
      <c r="E1550" s="465"/>
      <c r="F1550" s="18"/>
    </row>
    <row r="1551" spans="1:6" x14ac:dyDescent="0.2">
      <c r="A1551" s="41"/>
      <c r="B1551" s="13"/>
      <c r="C1551" s="13"/>
      <c r="D1551" s="17"/>
      <c r="E1551" s="465"/>
      <c r="F1551" s="18"/>
    </row>
    <row r="1552" spans="1:6" x14ac:dyDescent="0.2">
      <c r="A1552" s="41"/>
      <c r="B1552" s="13"/>
      <c r="C1552" s="13"/>
      <c r="D1552" s="17"/>
      <c r="E1552" s="465"/>
      <c r="F1552" s="18"/>
    </row>
    <row r="1553" spans="1:6" x14ac:dyDescent="0.2">
      <c r="A1553" s="41"/>
      <c r="B1553" s="13"/>
      <c r="C1553" s="13"/>
      <c r="D1553" s="17"/>
      <c r="E1553" s="465"/>
      <c r="F1553" s="18"/>
    </row>
    <row r="1554" spans="1:6" x14ac:dyDescent="0.2">
      <c r="A1554" s="41"/>
      <c r="B1554" s="13"/>
      <c r="C1554" s="13"/>
      <c r="D1554" s="17"/>
      <c r="E1554" s="465"/>
      <c r="F1554" s="18"/>
    </row>
    <row r="1555" spans="1:6" x14ac:dyDescent="0.2">
      <c r="A1555" s="41"/>
      <c r="B1555" s="13"/>
      <c r="C1555" s="13"/>
      <c r="D1555" s="17"/>
      <c r="E1555" s="465"/>
      <c r="F1555" s="18"/>
    </row>
    <row r="1556" spans="1:6" x14ac:dyDescent="0.2">
      <c r="A1556" s="41"/>
      <c r="B1556" s="13"/>
      <c r="C1556" s="13"/>
      <c r="D1556" s="17"/>
      <c r="E1556" s="465"/>
      <c r="F1556" s="18"/>
    </row>
    <row r="1557" spans="1:6" x14ac:dyDescent="0.2">
      <c r="A1557" s="41"/>
      <c r="B1557" s="13"/>
      <c r="C1557" s="13"/>
      <c r="D1557" s="17"/>
      <c r="E1557" s="465"/>
      <c r="F1557" s="18"/>
    </row>
    <row r="1558" spans="1:6" x14ac:dyDescent="0.2">
      <c r="A1558" s="41"/>
      <c r="B1558" s="13"/>
      <c r="C1558" s="13"/>
      <c r="D1558" s="17"/>
      <c r="E1558" s="465"/>
      <c r="F1558" s="18"/>
    </row>
    <row r="1559" spans="1:6" x14ac:dyDescent="0.2">
      <c r="A1559" s="41"/>
      <c r="B1559" s="13"/>
      <c r="C1559" s="13"/>
      <c r="D1559" s="17"/>
      <c r="E1559" s="465"/>
      <c r="F1559" s="18"/>
    </row>
    <row r="1560" spans="1:6" x14ac:dyDescent="0.2">
      <c r="A1560" s="41"/>
      <c r="B1560" s="13"/>
      <c r="C1560" s="13"/>
      <c r="D1560" s="17"/>
      <c r="E1560" s="465"/>
      <c r="F1560" s="18"/>
    </row>
    <row r="1561" spans="1:6" x14ac:dyDescent="0.2">
      <c r="A1561" s="41"/>
      <c r="B1561" s="13"/>
      <c r="C1561" s="13"/>
      <c r="D1561" s="17"/>
      <c r="E1561" s="465"/>
      <c r="F1561" s="18"/>
    </row>
    <row r="1562" spans="1:6" x14ac:dyDescent="0.2">
      <c r="A1562" s="41"/>
      <c r="B1562" s="13"/>
      <c r="C1562" s="13"/>
      <c r="D1562" s="17"/>
      <c r="E1562" s="465"/>
      <c r="F1562" s="18"/>
    </row>
    <row r="1563" spans="1:6" x14ac:dyDescent="0.2">
      <c r="A1563" s="41"/>
      <c r="B1563" s="13"/>
      <c r="C1563" s="13"/>
      <c r="D1563" s="17"/>
      <c r="E1563" s="465"/>
      <c r="F1563" s="18"/>
    </row>
    <row r="1564" spans="1:6" x14ac:dyDescent="0.2">
      <c r="A1564" s="41"/>
      <c r="B1564" s="13"/>
      <c r="C1564" s="13"/>
      <c r="D1564" s="17"/>
      <c r="E1564" s="465"/>
      <c r="F1564" s="18"/>
    </row>
    <row r="1565" spans="1:6" x14ac:dyDescent="0.2">
      <c r="A1565" s="41"/>
      <c r="B1565" s="13"/>
      <c r="C1565" s="13"/>
      <c r="D1565" s="17"/>
      <c r="E1565" s="465"/>
      <c r="F1565" s="18"/>
    </row>
    <row r="1566" spans="1:6" x14ac:dyDescent="0.2">
      <c r="A1566" s="41"/>
      <c r="B1566" s="13"/>
      <c r="C1566" s="13"/>
      <c r="D1566" s="17"/>
      <c r="E1566" s="465"/>
      <c r="F1566" s="18"/>
    </row>
    <row r="1567" spans="1:6" x14ac:dyDescent="0.2">
      <c r="A1567" s="41"/>
      <c r="B1567" s="13"/>
      <c r="C1567" s="13"/>
      <c r="D1567" s="17"/>
      <c r="E1567" s="465"/>
      <c r="F1567" s="18"/>
    </row>
    <row r="1568" spans="1:6" x14ac:dyDescent="0.2">
      <c r="A1568" s="41"/>
      <c r="B1568" s="13"/>
      <c r="C1568" s="13"/>
      <c r="D1568" s="17"/>
      <c r="E1568" s="465"/>
      <c r="F1568" s="18"/>
    </row>
    <row r="1569" spans="1:6" x14ac:dyDescent="0.2">
      <c r="A1569" s="41"/>
      <c r="B1569" s="13"/>
      <c r="C1569" s="13"/>
      <c r="D1569" s="17"/>
      <c r="E1569" s="465"/>
      <c r="F1569" s="18"/>
    </row>
    <row r="1570" spans="1:6" x14ac:dyDescent="0.2">
      <c r="A1570" s="41"/>
      <c r="B1570" s="13"/>
      <c r="C1570" s="13"/>
      <c r="D1570" s="17"/>
      <c r="E1570" s="465"/>
      <c r="F1570" s="18"/>
    </row>
    <row r="1571" spans="1:6" x14ac:dyDescent="0.2">
      <c r="A1571" s="41"/>
      <c r="B1571" s="13"/>
      <c r="C1571" s="13"/>
      <c r="D1571" s="17"/>
      <c r="E1571" s="465"/>
      <c r="F1571" s="18"/>
    </row>
    <row r="1572" spans="1:6" x14ac:dyDescent="0.2">
      <c r="A1572" s="41"/>
      <c r="B1572" s="13"/>
      <c r="C1572" s="13"/>
      <c r="D1572" s="17"/>
      <c r="E1572" s="465"/>
      <c r="F1572" s="18"/>
    </row>
    <row r="1573" spans="1:6" x14ac:dyDescent="0.2">
      <c r="A1573" s="41"/>
      <c r="B1573" s="13"/>
      <c r="C1573" s="13"/>
      <c r="D1573" s="17"/>
      <c r="E1573" s="465"/>
      <c r="F1573" s="18"/>
    </row>
    <row r="1574" spans="1:6" x14ac:dyDescent="0.2">
      <c r="A1574" s="41"/>
      <c r="B1574" s="13"/>
      <c r="C1574" s="13"/>
      <c r="D1574" s="17"/>
      <c r="E1574" s="465"/>
      <c r="F1574" s="18"/>
    </row>
    <row r="1575" spans="1:6" x14ac:dyDescent="0.2">
      <c r="A1575" s="41"/>
      <c r="B1575" s="13"/>
      <c r="C1575" s="13"/>
      <c r="D1575" s="17"/>
      <c r="E1575" s="465"/>
      <c r="F1575" s="18"/>
    </row>
    <row r="1576" spans="1:6" x14ac:dyDescent="0.2">
      <c r="A1576" s="41"/>
      <c r="B1576" s="13"/>
      <c r="C1576" s="13"/>
      <c r="D1576" s="17"/>
      <c r="E1576" s="465"/>
      <c r="F1576" s="18"/>
    </row>
    <row r="1577" spans="1:6" x14ac:dyDescent="0.2">
      <c r="A1577" s="41"/>
      <c r="B1577" s="13"/>
      <c r="C1577" s="13"/>
      <c r="D1577" s="17"/>
      <c r="E1577" s="465"/>
      <c r="F1577" s="18"/>
    </row>
    <row r="1578" spans="1:6" x14ac:dyDescent="0.2">
      <c r="A1578" s="41"/>
      <c r="B1578" s="13"/>
      <c r="C1578" s="13"/>
      <c r="D1578" s="17"/>
      <c r="E1578" s="465"/>
      <c r="F1578" s="18"/>
    </row>
    <row r="1579" spans="1:6" x14ac:dyDescent="0.2">
      <c r="A1579" s="41"/>
      <c r="B1579" s="13"/>
      <c r="C1579" s="13"/>
      <c r="D1579" s="17"/>
      <c r="E1579" s="465"/>
      <c r="F1579" s="18"/>
    </row>
    <row r="1580" spans="1:6" x14ac:dyDescent="0.2">
      <c r="A1580" s="41"/>
      <c r="B1580" s="13"/>
      <c r="C1580" s="13"/>
      <c r="D1580" s="17"/>
      <c r="E1580" s="465"/>
      <c r="F1580" s="18"/>
    </row>
    <row r="1581" spans="1:6" x14ac:dyDescent="0.2">
      <c r="A1581" s="41"/>
      <c r="B1581" s="13"/>
      <c r="C1581" s="13"/>
      <c r="D1581" s="17"/>
      <c r="E1581" s="465"/>
      <c r="F1581" s="18"/>
    </row>
    <row r="1582" spans="1:6" x14ac:dyDescent="0.2">
      <c r="A1582" s="41"/>
      <c r="B1582" s="13"/>
      <c r="C1582" s="13"/>
      <c r="D1582" s="17"/>
      <c r="E1582" s="465"/>
      <c r="F1582" s="18"/>
    </row>
    <row r="1583" spans="1:6" x14ac:dyDescent="0.2">
      <c r="A1583" s="41"/>
      <c r="B1583" s="13"/>
      <c r="C1583" s="13"/>
      <c r="D1583" s="17"/>
      <c r="E1583" s="465"/>
      <c r="F1583" s="18"/>
    </row>
    <row r="1584" spans="1:6" x14ac:dyDescent="0.2">
      <c r="A1584" s="41"/>
      <c r="B1584" s="13"/>
      <c r="C1584" s="13"/>
      <c r="D1584" s="17"/>
      <c r="E1584" s="465"/>
      <c r="F1584" s="18"/>
    </row>
    <row r="1585" spans="1:6" x14ac:dyDescent="0.2">
      <c r="A1585" s="41"/>
      <c r="B1585" s="13"/>
      <c r="C1585" s="13"/>
      <c r="D1585" s="17"/>
      <c r="E1585" s="465"/>
      <c r="F1585" s="18"/>
    </row>
    <row r="1586" spans="1:6" x14ac:dyDescent="0.2">
      <c r="A1586" s="41"/>
      <c r="B1586" s="13"/>
      <c r="C1586" s="13"/>
      <c r="D1586" s="17"/>
      <c r="E1586" s="465"/>
      <c r="F1586" s="18"/>
    </row>
    <row r="1587" spans="1:6" x14ac:dyDescent="0.2">
      <c r="A1587" s="41"/>
      <c r="B1587" s="13"/>
      <c r="C1587" s="13"/>
      <c r="D1587" s="17"/>
      <c r="E1587" s="465"/>
      <c r="F1587" s="18"/>
    </row>
    <row r="1588" spans="1:6" x14ac:dyDescent="0.2">
      <c r="A1588" s="41"/>
      <c r="B1588" s="13"/>
      <c r="C1588" s="13"/>
      <c r="D1588" s="17"/>
      <c r="E1588" s="465"/>
      <c r="F1588" s="18"/>
    </row>
    <row r="1589" spans="1:6" x14ac:dyDescent="0.2">
      <c r="A1589" s="41"/>
      <c r="B1589" s="13"/>
      <c r="C1589" s="13"/>
      <c r="D1589" s="17"/>
      <c r="E1589" s="465"/>
      <c r="F1589" s="18"/>
    </row>
    <row r="1590" spans="1:6" x14ac:dyDescent="0.2">
      <c r="A1590" s="41"/>
      <c r="B1590" s="13"/>
      <c r="C1590" s="13"/>
      <c r="D1590" s="17"/>
      <c r="E1590" s="465"/>
      <c r="F1590" s="18"/>
    </row>
    <row r="1591" spans="1:6" x14ac:dyDescent="0.2">
      <c r="A1591" s="41"/>
      <c r="B1591" s="13"/>
      <c r="C1591" s="13"/>
      <c r="D1591" s="17"/>
      <c r="E1591" s="465"/>
      <c r="F1591" s="18"/>
    </row>
    <row r="1592" spans="1:6" x14ac:dyDescent="0.2">
      <c r="A1592" s="41"/>
      <c r="B1592" s="13"/>
      <c r="C1592" s="13"/>
      <c r="D1592" s="17"/>
      <c r="E1592" s="465"/>
      <c r="F1592" s="18"/>
    </row>
    <row r="1593" spans="1:6" x14ac:dyDescent="0.2">
      <c r="A1593" s="41"/>
      <c r="B1593" s="13"/>
      <c r="C1593" s="13"/>
      <c r="D1593" s="17"/>
      <c r="E1593" s="465"/>
      <c r="F1593" s="18"/>
    </row>
    <row r="1594" spans="1:6" x14ac:dyDescent="0.2">
      <c r="A1594" s="41"/>
      <c r="B1594" s="13"/>
      <c r="C1594" s="13"/>
      <c r="D1594" s="17"/>
      <c r="E1594" s="465"/>
      <c r="F1594" s="18"/>
    </row>
    <row r="1595" spans="1:6" x14ac:dyDescent="0.2">
      <c r="A1595" s="41"/>
      <c r="B1595" s="13"/>
      <c r="C1595" s="13"/>
      <c r="D1595" s="17"/>
      <c r="E1595" s="465"/>
      <c r="F1595" s="18"/>
    </row>
    <row r="1596" spans="1:6" x14ac:dyDescent="0.2">
      <c r="A1596" s="41"/>
      <c r="B1596" s="13"/>
      <c r="C1596" s="13"/>
      <c r="D1596" s="17"/>
      <c r="E1596" s="465"/>
      <c r="F1596" s="18"/>
    </row>
    <row r="1597" spans="1:6" x14ac:dyDescent="0.2">
      <c r="A1597" s="41"/>
      <c r="B1597" s="13"/>
      <c r="C1597" s="13"/>
      <c r="D1597" s="17"/>
      <c r="E1597" s="465"/>
      <c r="F1597" s="18"/>
    </row>
    <row r="1598" spans="1:6" x14ac:dyDescent="0.2">
      <c r="A1598" s="41"/>
      <c r="B1598" s="13"/>
      <c r="C1598" s="13"/>
      <c r="D1598" s="17"/>
      <c r="E1598" s="465"/>
      <c r="F1598" s="18"/>
    </row>
    <row r="1599" spans="1:6" x14ac:dyDescent="0.2">
      <c r="A1599" s="41"/>
      <c r="B1599" s="13"/>
      <c r="C1599" s="13"/>
      <c r="D1599" s="17"/>
      <c r="E1599" s="465"/>
      <c r="F1599" s="18"/>
    </row>
    <row r="1600" spans="1:6" x14ac:dyDescent="0.2">
      <c r="A1600" s="41"/>
      <c r="B1600" s="13"/>
      <c r="C1600" s="13"/>
      <c r="D1600" s="17"/>
      <c r="E1600" s="465"/>
      <c r="F1600" s="18"/>
    </row>
    <row r="1601" spans="1:6" x14ac:dyDescent="0.2">
      <c r="A1601" s="41"/>
      <c r="B1601" s="13"/>
      <c r="C1601" s="13"/>
      <c r="D1601" s="17"/>
      <c r="E1601" s="465"/>
      <c r="F1601" s="18"/>
    </row>
    <row r="1602" spans="1:6" x14ac:dyDescent="0.2">
      <c r="A1602" s="41"/>
      <c r="B1602" s="13"/>
      <c r="C1602" s="13"/>
      <c r="D1602" s="17"/>
      <c r="E1602" s="465"/>
      <c r="F1602" s="18"/>
    </row>
    <row r="1603" spans="1:6" x14ac:dyDescent="0.2">
      <c r="A1603" s="41"/>
      <c r="B1603" s="13"/>
      <c r="C1603" s="13"/>
      <c r="D1603" s="17"/>
      <c r="E1603" s="465"/>
      <c r="F1603" s="18"/>
    </row>
    <row r="1604" spans="1:6" x14ac:dyDescent="0.2">
      <c r="A1604" s="41"/>
      <c r="B1604" s="13"/>
      <c r="C1604" s="13"/>
      <c r="D1604" s="17"/>
      <c r="E1604" s="465"/>
      <c r="F1604" s="18"/>
    </row>
    <row r="1605" spans="1:6" x14ac:dyDescent="0.2">
      <c r="A1605" s="41"/>
      <c r="B1605" s="13"/>
      <c r="C1605" s="13"/>
      <c r="D1605" s="17"/>
      <c r="E1605" s="465"/>
      <c r="F1605" s="18"/>
    </row>
    <row r="1606" spans="1:6" x14ac:dyDescent="0.2">
      <c r="A1606" s="41"/>
      <c r="B1606" s="13"/>
      <c r="C1606" s="13"/>
      <c r="D1606" s="17"/>
      <c r="E1606" s="465"/>
      <c r="F1606" s="18"/>
    </row>
    <row r="1607" spans="1:6" x14ac:dyDescent="0.2">
      <c r="A1607" s="41"/>
      <c r="B1607" s="13"/>
      <c r="C1607" s="13"/>
      <c r="D1607" s="17"/>
      <c r="E1607" s="465"/>
      <c r="F1607" s="18"/>
    </row>
    <row r="1608" spans="1:6" x14ac:dyDescent="0.2">
      <c r="A1608" s="41"/>
      <c r="B1608" s="13"/>
      <c r="C1608" s="13"/>
      <c r="D1608" s="17"/>
      <c r="E1608" s="465"/>
      <c r="F1608" s="18"/>
    </row>
    <row r="1609" spans="1:6" x14ac:dyDescent="0.2">
      <c r="A1609" s="41"/>
      <c r="B1609" s="13"/>
      <c r="C1609" s="13"/>
      <c r="D1609" s="17"/>
      <c r="E1609" s="465"/>
      <c r="F1609" s="18"/>
    </row>
    <row r="1610" spans="1:6" x14ac:dyDescent="0.2">
      <c r="A1610" s="41"/>
      <c r="B1610" s="13"/>
      <c r="C1610" s="13"/>
      <c r="D1610" s="17"/>
      <c r="E1610" s="465"/>
      <c r="F1610" s="18"/>
    </row>
    <row r="1611" spans="1:6" x14ac:dyDescent="0.2">
      <c r="A1611" s="41"/>
      <c r="B1611" s="13"/>
      <c r="C1611" s="13"/>
      <c r="D1611" s="17"/>
      <c r="E1611" s="465"/>
      <c r="F1611" s="18"/>
    </row>
    <row r="1612" spans="1:6" x14ac:dyDescent="0.2">
      <c r="A1612" s="41"/>
      <c r="B1612" s="13"/>
      <c r="C1612" s="13"/>
      <c r="D1612" s="17"/>
      <c r="E1612" s="465"/>
      <c r="F1612" s="18"/>
    </row>
    <row r="1613" spans="1:6" x14ac:dyDescent="0.2">
      <c r="A1613" s="41"/>
      <c r="B1613" s="13"/>
      <c r="C1613" s="13"/>
      <c r="D1613" s="17"/>
      <c r="E1613" s="465"/>
      <c r="F1613" s="18"/>
    </row>
    <row r="1614" spans="1:6" x14ac:dyDescent="0.2">
      <c r="A1614" s="41"/>
      <c r="B1614" s="13"/>
      <c r="C1614" s="13"/>
      <c r="D1614" s="17"/>
      <c r="E1614" s="465"/>
      <c r="F1614" s="18"/>
    </row>
    <row r="1615" spans="1:6" x14ac:dyDescent="0.2">
      <c r="A1615" s="41"/>
      <c r="B1615" s="13"/>
      <c r="C1615" s="13"/>
      <c r="D1615" s="17"/>
      <c r="E1615" s="465"/>
      <c r="F1615" s="18"/>
    </row>
    <row r="1616" spans="1:6" x14ac:dyDescent="0.2">
      <c r="A1616" s="41"/>
      <c r="B1616" s="13"/>
      <c r="C1616" s="13"/>
      <c r="D1616" s="17"/>
      <c r="E1616" s="465"/>
      <c r="F1616" s="18"/>
    </row>
    <row r="1617" spans="1:6" x14ac:dyDescent="0.2">
      <c r="A1617" s="41"/>
      <c r="B1617" s="13"/>
      <c r="C1617" s="13"/>
      <c r="D1617" s="17"/>
      <c r="E1617" s="465"/>
      <c r="F1617" s="18"/>
    </row>
    <row r="1618" spans="1:6" x14ac:dyDescent="0.2">
      <c r="A1618" s="41"/>
      <c r="B1618" s="13"/>
      <c r="C1618" s="13"/>
      <c r="D1618" s="17"/>
      <c r="E1618" s="465"/>
      <c r="F1618" s="18"/>
    </row>
    <row r="1619" spans="1:6" x14ac:dyDescent="0.2">
      <c r="A1619" s="41"/>
      <c r="B1619" s="13"/>
      <c r="C1619" s="13"/>
      <c r="D1619" s="17"/>
      <c r="E1619" s="465"/>
      <c r="F1619" s="18"/>
    </row>
    <row r="1620" spans="1:6" x14ac:dyDescent="0.2">
      <c r="A1620" s="41"/>
      <c r="B1620" s="13"/>
      <c r="C1620" s="13"/>
      <c r="D1620" s="17"/>
      <c r="E1620" s="465"/>
      <c r="F1620" s="18"/>
    </row>
    <row r="1621" spans="1:6" x14ac:dyDescent="0.2">
      <c r="A1621" s="41"/>
      <c r="B1621" s="13"/>
      <c r="C1621" s="13"/>
      <c r="D1621" s="17"/>
      <c r="E1621" s="465"/>
      <c r="F1621" s="18"/>
    </row>
    <row r="1622" spans="1:6" x14ac:dyDescent="0.2">
      <c r="A1622" s="41"/>
      <c r="B1622" s="13"/>
      <c r="C1622" s="13"/>
      <c r="D1622" s="17"/>
      <c r="E1622" s="465"/>
      <c r="F1622" s="18"/>
    </row>
    <row r="1623" spans="1:6" x14ac:dyDescent="0.2">
      <c r="A1623" s="41"/>
      <c r="B1623" s="13"/>
      <c r="C1623" s="13"/>
      <c r="D1623" s="17"/>
      <c r="E1623" s="465"/>
      <c r="F1623" s="18"/>
    </row>
    <row r="1624" spans="1:6" x14ac:dyDescent="0.2">
      <c r="A1624" s="41"/>
      <c r="B1624" s="13"/>
      <c r="C1624" s="13"/>
      <c r="D1624" s="17"/>
      <c r="E1624" s="465"/>
      <c r="F1624" s="18"/>
    </row>
    <row r="1625" spans="1:6" x14ac:dyDescent="0.2">
      <c r="A1625" s="41"/>
      <c r="B1625" s="13"/>
      <c r="C1625" s="13"/>
      <c r="D1625" s="17"/>
      <c r="E1625" s="465"/>
      <c r="F1625" s="18"/>
    </row>
    <row r="1626" spans="1:6" x14ac:dyDescent="0.2">
      <c r="A1626" s="41"/>
      <c r="B1626" s="13"/>
      <c r="C1626" s="13"/>
      <c r="D1626" s="17"/>
      <c r="E1626" s="465"/>
      <c r="F1626" s="18"/>
    </row>
    <row r="1627" spans="1:6" x14ac:dyDescent="0.2">
      <c r="A1627" s="41"/>
      <c r="B1627" s="13"/>
      <c r="C1627" s="13"/>
      <c r="D1627" s="17"/>
      <c r="E1627" s="465"/>
      <c r="F1627" s="18"/>
    </row>
    <row r="1628" spans="1:6" x14ac:dyDescent="0.2">
      <c r="A1628" s="41"/>
      <c r="B1628" s="13"/>
      <c r="C1628" s="13"/>
      <c r="D1628" s="17"/>
      <c r="E1628" s="465"/>
      <c r="F1628" s="18"/>
    </row>
    <row r="1629" spans="1:6" x14ac:dyDescent="0.2">
      <c r="A1629" s="41"/>
      <c r="B1629" s="13"/>
      <c r="C1629" s="13"/>
      <c r="D1629" s="17"/>
      <c r="E1629" s="465"/>
      <c r="F1629" s="18"/>
    </row>
    <row r="1630" spans="1:6" x14ac:dyDescent="0.2">
      <c r="A1630" s="41"/>
      <c r="B1630" s="13"/>
      <c r="C1630" s="13"/>
      <c r="D1630" s="17"/>
      <c r="E1630" s="465"/>
      <c r="F1630" s="18"/>
    </row>
    <row r="1631" spans="1:6" x14ac:dyDescent="0.2">
      <c r="A1631" s="41"/>
      <c r="B1631" s="13"/>
      <c r="C1631" s="13"/>
      <c r="D1631" s="17"/>
      <c r="E1631" s="465"/>
      <c r="F1631" s="18"/>
    </row>
    <row r="1632" spans="1:6" x14ac:dyDescent="0.2">
      <c r="A1632" s="41"/>
      <c r="B1632" s="13"/>
      <c r="C1632" s="13"/>
      <c r="D1632" s="17"/>
      <c r="E1632" s="465"/>
      <c r="F1632" s="18"/>
    </row>
    <row r="1633" spans="1:6" x14ac:dyDescent="0.2">
      <c r="A1633" s="41"/>
      <c r="B1633" s="13"/>
      <c r="C1633" s="13"/>
      <c r="D1633" s="17"/>
      <c r="E1633" s="465"/>
      <c r="F1633" s="18"/>
    </row>
    <row r="1634" spans="1:6" x14ac:dyDescent="0.2">
      <c r="A1634" s="41"/>
      <c r="B1634" s="13"/>
      <c r="C1634" s="13"/>
      <c r="D1634" s="17"/>
      <c r="E1634" s="465"/>
      <c r="F1634" s="18"/>
    </row>
    <row r="1635" spans="1:6" x14ac:dyDescent="0.2">
      <c r="A1635" s="41"/>
      <c r="B1635" s="13"/>
      <c r="C1635" s="13"/>
      <c r="D1635" s="17"/>
      <c r="E1635" s="465"/>
      <c r="F1635" s="18"/>
    </row>
    <row r="1636" spans="1:6" x14ac:dyDescent="0.2">
      <c r="A1636" s="41"/>
      <c r="B1636" s="13"/>
      <c r="C1636" s="13"/>
      <c r="D1636" s="17"/>
      <c r="E1636" s="465"/>
      <c r="F1636" s="18"/>
    </row>
    <row r="1637" spans="1:6" x14ac:dyDescent="0.2">
      <c r="A1637" s="41"/>
      <c r="B1637" s="13"/>
      <c r="C1637" s="13"/>
      <c r="D1637" s="17"/>
      <c r="E1637" s="465"/>
      <c r="F1637" s="18"/>
    </row>
    <row r="1638" spans="1:6" x14ac:dyDescent="0.2">
      <c r="A1638" s="41"/>
      <c r="B1638" s="13"/>
      <c r="C1638" s="13"/>
      <c r="D1638" s="17"/>
      <c r="E1638" s="465"/>
      <c r="F1638" s="18"/>
    </row>
    <row r="1639" spans="1:6" x14ac:dyDescent="0.2">
      <c r="A1639" s="41"/>
      <c r="B1639" s="13"/>
      <c r="C1639" s="13"/>
      <c r="D1639" s="17"/>
      <c r="E1639" s="465"/>
      <c r="F1639" s="18"/>
    </row>
    <row r="1640" spans="1:6" x14ac:dyDescent="0.2">
      <c r="A1640" s="41"/>
      <c r="B1640" s="13"/>
      <c r="C1640" s="13"/>
      <c r="D1640" s="17"/>
      <c r="E1640" s="465"/>
      <c r="F1640" s="18"/>
    </row>
    <row r="1641" spans="1:6" x14ac:dyDescent="0.2">
      <c r="A1641" s="41"/>
      <c r="B1641" s="13"/>
      <c r="C1641" s="13"/>
      <c r="D1641" s="17"/>
      <c r="E1641" s="465"/>
      <c r="F1641" s="18"/>
    </row>
    <row r="1642" spans="1:6" x14ac:dyDescent="0.2">
      <c r="A1642" s="41"/>
      <c r="B1642" s="13"/>
      <c r="C1642" s="13"/>
      <c r="D1642" s="17"/>
      <c r="E1642" s="465"/>
      <c r="F1642" s="18"/>
    </row>
    <row r="1643" spans="1:6" x14ac:dyDescent="0.2">
      <c r="A1643" s="41"/>
      <c r="B1643" s="13"/>
      <c r="C1643" s="13"/>
      <c r="D1643" s="17"/>
      <c r="E1643" s="465"/>
      <c r="F1643" s="18"/>
    </row>
    <row r="1644" spans="1:6" x14ac:dyDescent="0.2">
      <c r="A1644" s="41"/>
      <c r="B1644" s="13"/>
      <c r="C1644" s="13"/>
      <c r="D1644" s="17"/>
      <c r="E1644" s="465"/>
      <c r="F1644" s="18"/>
    </row>
    <row r="1645" spans="1:6" x14ac:dyDescent="0.2">
      <c r="A1645" s="41"/>
      <c r="B1645" s="13"/>
      <c r="C1645" s="13"/>
      <c r="D1645" s="17"/>
      <c r="E1645" s="465"/>
      <c r="F1645" s="18"/>
    </row>
    <row r="1646" spans="1:6" x14ac:dyDescent="0.2">
      <c r="A1646" s="41"/>
      <c r="B1646" s="13"/>
      <c r="C1646" s="13"/>
      <c r="D1646" s="17"/>
      <c r="E1646" s="465"/>
      <c r="F1646" s="18"/>
    </row>
    <row r="1647" spans="1:6" x14ac:dyDescent="0.2">
      <c r="A1647" s="41"/>
      <c r="B1647" s="13"/>
      <c r="C1647" s="13"/>
      <c r="D1647" s="17"/>
      <c r="E1647" s="465"/>
      <c r="F1647" s="18"/>
    </row>
    <row r="1648" spans="1:6" x14ac:dyDescent="0.2">
      <c r="A1648" s="41"/>
      <c r="B1648" s="13"/>
      <c r="C1648" s="13"/>
      <c r="D1648" s="17"/>
      <c r="E1648" s="465"/>
      <c r="F1648" s="18"/>
    </row>
    <row r="1649" spans="1:6" x14ac:dyDescent="0.2">
      <c r="A1649" s="41"/>
      <c r="B1649" s="13"/>
      <c r="C1649" s="13"/>
      <c r="D1649" s="17"/>
      <c r="E1649" s="465"/>
      <c r="F1649" s="18"/>
    </row>
    <row r="1650" spans="1:6" x14ac:dyDescent="0.2">
      <c r="A1650" s="41"/>
      <c r="B1650" s="13"/>
      <c r="C1650" s="13"/>
      <c r="D1650" s="17"/>
      <c r="E1650" s="465"/>
      <c r="F1650" s="18"/>
    </row>
    <row r="1651" spans="1:6" x14ac:dyDescent="0.2">
      <c r="A1651" s="41"/>
      <c r="B1651" s="13"/>
      <c r="C1651" s="13"/>
      <c r="D1651" s="17"/>
      <c r="E1651" s="465"/>
      <c r="F1651" s="18"/>
    </row>
    <row r="1652" spans="1:6" x14ac:dyDescent="0.2">
      <c r="A1652" s="41"/>
      <c r="B1652" s="13"/>
      <c r="C1652" s="13"/>
      <c r="D1652" s="17"/>
      <c r="E1652" s="465"/>
      <c r="F1652" s="18"/>
    </row>
    <row r="1653" spans="1:6" x14ac:dyDescent="0.2">
      <c r="A1653" s="41"/>
      <c r="B1653" s="13"/>
      <c r="C1653" s="13"/>
      <c r="D1653" s="17"/>
      <c r="E1653" s="465"/>
      <c r="F1653" s="18"/>
    </row>
    <row r="1654" spans="1:6" x14ac:dyDescent="0.2">
      <c r="A1654" s="41"/>
      <c r="B1654" s="13"/>
      <c r="C1654" s="13"/>
      <c r="D1654" s="17"/>
      <c r="E1654" s="465"/>
      <c r="F1654" s="18"/>
    </row>
    <row r="1655" spans="1:6" x14ac:dyDescent="0.2">
      <c r="A1655" s="41"/>
      <c r="B1655" s="13"/>
      <c r="C1655" s="13"/>
      <c r="D1655" s="17"/>
      <c r="E1655" s="465"/>
      <c r="F1655" s="18"/>
    </row>
    <row r="1656" spans="1:6" x14ac:dyDescent="0.2">
      <c r="A1656" s="41"/>
      <c r="B1656" s="13"/>
      <c r="C1656" s="13"/>
      <c r="D1656" s="17"/>
      <c r="E1656" s="465"/>
      <c r="F1656" s="18"/>
    </row>
    <row r="1657" spans="1:6" x14ac:dyDescent="0.2">
      <c r="A1657" s="41"/>
      <c r="B1657" s="13"/>
      <c r="C1657" s="13"/>
      <c r="D1657" s="17"/>
      <c r="E1657" s="465"/>
      <c r="F1657" s="18"/>
    </row>
    <row r="1658" spans="1:6" x14ac:dyDescent="0.2">
      <c r="A1658" s="41"/>
      <c r="B1658" s="13"/>
      <c r="C1658" s="13"/>
      <c r="D1658" s="17"/>
      <c r="E1658" s="465"/>
      <c r="F1658" s="18"/>
    </row>
    <row r="1659" spans="1:6" x14ac:dyDescent="0.2">
      <c r="A1659" s="41"/>
      <c r="B1659" s="13"/>
      <c r="C1659" s="13"/>
      <c r="D1659" s="17"/>
      <c r="E1659" s="465"/>
      <c r="F1659" s="18"/>
    </row>
    <row r="1660" spans="1:6" x14ac:dyDescent="0.2">
      <c r="A1660" s="41"/>
      <c r="B1660" s="13"/>
      <c r="C1660" s="13"/>
      <c r="D1660" s="17"/>
      <c r="E1660" s="465"/>
      <c r="F1660" s="18"/>
    </row>
    <row r="1661" spans="1:6" x14ac:dyDescent="0.2">
      <c r="A1661" s="41"/>
      <c r="B1661" s="13"/>
      <c r="C1661" s="13"/>
      <c r="D1661" s="17"/>
      <c r="E1661" s="465"/>
      <c r="F1661" s="18"/>
    </row>
    <row r="1662" spans="1:6" x14ac:dyDescent="0.2">
      <c r="A1662" s="41"/>
      <c r="B1662" s="13"/>
      <c r="C1662" s="13"/>
      <c r="D1662" s="17"/>
      <c r="E1662" s="465"/>
      <c r="F1662" s="18"/>
    </row>
    <row r="1663" spans="1:6" x14ac:dyDescent="0.2">
      <c r="A1663" s="41"/>
      <c r="B1663" s="13"/>
      <c r="C1663" s="13"/>
      <c r="D1663" s="17"/>
      <c r="E1663" s="465"/>
      <c r="F1663" s="18"/>
    </row>
    <row r="1664" spans="1:6" x14ac:dyDescent="0.2">
      <c r="A1664" s="41"/>
      <c r="B1664" s="13"/>
      <c r="C1664" s="13"/>
      <c r="D1664" s="17"/>
      <c r="E1664" s="465"/>
      <c r="F1664" s="18"/>
    </row>
    <row r="1665" spans="1:6" x14ac:dyDescent="0.2">
      <c r="A1665" s="41"/>
      <c r="B1665" s="13"/>
      <c r="C1665" s="13"/>
      <c r="D1665" s="17"/>
      <c r="E1665" s="465"/>
      <c r="F1665" s="18"/>
    </row>
    <row r="1666" spans="1:6" x14ac:dyDescent="0.2">
      <c r="A1666" s="41"/>
      <c r="B1666" s="13"/>
      <c r="C1666" s="13"/>
      <c r="D1666" s="17"/>
      <c r="E1666" s="465"/>
      <c r="F1666" s="18"/>
    </row>
    <row r="1667" spans="1:6" x14ac:dyDescent="0.2">
      <c r="A1667" s="41"/>
      <c r="B1667" s="13"/>
      <c r="C1667" s="13"/>
      <c r="D1667" s="17"/>
      <c r="E1667" s="465"/>
      <c r="F1667" s="18"/>
    </row>
    <row r="1668" spans="1:6" x14ac:dyDescent="0.2">
      <c r="A1668" s="41"/>
      <c r="B1668" s="13"/>
      <c r="C1668" s="13"/>
      <c r="D1668" s="17"/>
      <c r="E1668" s="465"/>
      <c r="F1668" s="18"/>
    </row>
    <row r="1669" spans="1:6" x14ac:dyDescent="0.2">
      <c r="A1669" s="41"/>
      <c r="B1669" s="13"/>
      <c r="C1669" s="13"/>
      <c r="D1669" s="17"/>
      <c r="E1669" s="465"/>
      <c r="F1669" s="18"/>
    </row>
    <row r="1670" spans="1:6" x14ac:dyDescent="0.2">
      <c r="A1670" s="41"/>
      <c r="B1670" s="13"/>
      <c r="C1670" s="13"/>
      <c r="D1670" s="17"/>
      <c r="E1670" s="465"/>
      <c r="F1670" s="18"/>
    </row>
    <row r="1671" spans="1:6" x14ac:dyDescent="0.2">
      <c r="A1671" s="41"/>
      <c r="B1671" s="13"/>
      <c r="C1671" s="13"/>
      <c r="D1671" s="17"/>
      <c r="E1671" s="465"/>
      <c r="F1671" s="18"/>
    </row>
    <row r="1672" spans="1:6" x14ac:dyDescent="0.2">
      <c r="A1672" s="41"/>
      <c r="B1672" s="13"/>
      <c r="C1672" s="13"/>
      <c r="D1672" s="17"/>
      <c r="E1672" s="465"/>
      <c r="F1672" s="18"/>
    </row>
    <row r="1673" spans="1:6" x14ac:dyDescent="0.2">
      <c r="A1673" s="41"/>
      <c r="B1673" s="13"/>
      <c r="C1673" s="13"/>
      <c r="D1673" s="17"/>
      <c r="E1673" s="465"/>
      <c r="F1673" s="18"/>
    </row>
    <row r="1674" spans="1:6" x14ac:dyDescent="0.2">
      <c r="A1674" s="41"/>
      <c r="B1674" s="13"/>
      <c r="C1674" s="13"/>
      <c r="D1674" s="17"/>
      <c r="E1674" s="465"/>
      <c r="F1674" s="18"/>
    </row>
    <row r="1675" spans="1:6" x14ac:dyDescent="0.2">
      <c r="A1675" s="41"/>
      <c r="B1675" s="13"/>
      <c r="C1675" s="13"/>
      <c r="D1675" s="17"/>
      <c r="E1675" s="465"/>
      <c r="F1675" s="18"/>
    </row>
    <row r="1676" spans="1:6" x14ac:dyDescent="0.2">
      <c r="A1676" s="41"/>
      <c r="B1676" s="13"/>
      <c r="C1676" s="13"/>
      <c r="D1676" s="17"/>
      <c r="E1676" s="465"/>
      <c r="F1676" s="18"/>
    </row>
    <row r="1677" spans="1:6" x14ac:dyDescent="0.2">
      <c r="A1677" s="41"/>
      <c r="B1677" s="13"/>
      <c r="C1677" s="13"/>
      <c r="D1677" s="17"/>
      <c r="E1677" s="465"/>
      <c r="F1677" s="18"/>
    </row>
    <row r="1678" spans="1:6" x14ac:dyDescent="0.2">
      <c r="A1678" s="41"/>
      <c r="B1678" s="13"/>
      <c r="C1678" s="13"/>
      <c r="D1678" s="17"/>
      <c r="E1678" s="465"/>
      <c r="F1678" s="18"/>
    </row>
    <row r="1679" spans="1:6" x14ac:dyDescent="0.2">
      <c r="A1679" s="41"/>
      <c r="B1679" s="13"/>
      <c r="C1679" s="13"/>
      <c r="D1679" s="17"/>
      <c r="E1679" s="465"/>
      <c r="F1679" s="18"/>
    </row>
    <row r="1680" spans="1:6" x14ac:dyDescent="0.2">
      <c r="A1680" s="41"/>
      <c r="B1680" s="13"/>
      <c r="C1680" s="13"/>
      <c r="D1680" s="17"/>
      <c r="E1680" s="465"/>
      <c r="F1680" s="18"/>
    </row>
    <row r="1681" spans="1:6" x14ac:dyDescent="0.2">
      <c r="A1681" s="41"/>
      <c r="B1681" s="13"/>
      <c r="C1681" s="13"/>
      <c r="D1681" s="17"/>
      <c r="E1681" s="465"/>
      <c r="F1681" s="18"/>
    </row>
    <row r="1682" spans="1:6" x14ac:dyDescent="0.2">
      <c r="A1682" s="41"/>
      <c r="B1682" s="13"/>
      <c r="C1682" s="13"/>
      <c r="D1682" s="17"/>
      <c r="E1682" s="465"/>
      <c r="F1682" s="18"/>
    </row>
    <row r="1683" spans="1:6" x14ac:dyDescent="0.2">
      <c r="A1683" s="41"/>
      <c r="B1683" s="13"/>
      <c r="C1683" s="13"/>
      <c r="D1683" s="17"/>
      <c r="E1683" s="465"/>
      <c r="F1683" s="18"/>
    </row>
    <row r="1684" spans="1:6" x14ac:dyDescent="0.2">
      <c r="A1684" s="41"/>
      <c r="B1684" s="13"/>
      <c r="C1684" s="13"/>
      <c r="D1684" s="17"/>
      <c r="E1684" s="465"/>
      <c r="F1684" s="18"/>
    </row>
    <row r="1685" spans="1:6" x14ac:dyDescent="0.2">
      <c r="A1685" s="41"/>
      <c r="B1685" s="13"/>
      <c r="C1685" s="13"/>
      <c r="D1685" s="17"/>
      <c r="E1685" s="465"/>
      <c r="F1685" s="18"/>
    </row>
    <row r="1686" spans="1:6" x14ac:dyDescent="0.2">
      <c r="A1686" s="41"/>
      <c r="B1686" s="13"/>
      <c r="C1686" s="13"/>
      <c r="D1686" s="17"/>
      <c r="E1686" s="465"/>
      <c r="F1686" s="18"/>
    </row>
    <row r="1687" spans="1:6" x14ac:dyDescent="0.2">
      <c r="A1687" s="41"/>
      <c r="B1687" s="13"/>
      <c r="C1687" s="13"/>
      <c r="D1687" s="17"/>
      <c r="E1687" s="465"/>
      <c r="F1687" s="18"/>
    </row>
    <row r="1688" spans="1:6" x14ac:dyDescent="0.2">
      <c r="A1688" s="41"/>
      <c r="B1688" s="13"/>
      <c r="C1688" s="13"/>
      <c r="D1688" s="17"/>
      <c r="E1688" s="465"/>
      <c r="F1688" s="18"/>
    </row>
    <row r="1689" spans="1:6" x14ac:dyDescent="0.2">
      <c r="A1689" s="41"/>
      <c r="B1689" s="13"/>
      <c r="C1689" s="13"/>
      <c r="D1689" s="17"/>
      <c r="E1689" s="465"/>
      <c r="F1689" s="18"/>
    </row>
    <row r="1690" spans="1:6" x14ac:dyDescent="0.2">
      <c r="A1690" s="41"/>
      <c r="B1690" s="13"/>
      <c r="C1690" s="13"/>
      <c r="D1690" s="17"/>
      <c r="E1690" s="465"/>
      <c r="F1690" s="18"/>
    </row>
    <row r="1691" spans="1:6" x14ac:dyDescent="0.2">
      <c r="A1691" s="41"/>
      <c r="B1691" s="13"/>
      <c r="C1691" s="13"/>
      <c r="D1691" s="17"/>
      <c r="E1691" s="465"/>
      <c r="F1691" s="18"/>
    </row>
    <row r="1692" spans="1:6" x14ac:dyDescent="0.2">
      <c r="A1692" s="41"/>
      <c r="B1692" s="13"/>
      <c r="C1692" s="13"/>
      <c r="D1692" s="17"/>
      <c r="E1692" s="465"/>
      <c r="F1692" s="18"/>
    </row>
    <row r="1693" spans="1:6" x14ac:dyDescent="0.2">
      <c r="A1693" s="41"/>
      <c r="B1693" s="13"/>
      <c r="C1693" s="13"/>
      <c r="D1693" s="17"/>
      <c r="E1693" s="465"/>
      <c r="F1693" s="18"/>
    </row>
    <row r="1694" spans="1:6" x14ac:dyDescent="0.2">
      <c r="A1694" s="41"/>
      <c r="B1694" s="13"/>
      <c r="C1694" s="13"/>
      <c r="D1694" s="17"/>
      <c r="E1694" s="465"/>
      <c r="F1694" s="18"/>
    </row>
    <row r="1695" spans="1:6" x14ac:dyDescent="0.2">
      <c r="A1695" s="41"/>
      <c r="B1695" s="13"/>
      <c r="C1695" s="13"/>
      <c r="D1695" s="17"/>
      <c r="E1695" s="465"/>
      <c r="F1695" s="18"/>
    </row>
    <row r="1696" spans="1:6" x14ac:dyDescent="0.2">
      <c r="A1696" s="41"/>
      <c r="B1696" s="13"/>
      <c r="C1696" s="13"/>
      <c r="D1696" s="17"/>
      <c r="E1696" s="465"/>
      <c r="F1696" s="18"/>
    </row>
    <row r="1697" spans="1:6" x14ac:dyDescent="0.2">
      <c r="A1697" s="41"/>
      <c r="B1697" s="13"/>
      <c r="C1697" s="13"/>
      <c r="D1697" s="17"/>
      <c r="E1697" s="465"/>
      <c r="F1697" s="18"/>
    </row>
    <row r="1698" spans="1:6" x14ac:dyDescent="0.2">
      <c r="A1698" s="41"/>
      <c r="B1698" s="13"/>
      <c r="C1698" s="13"/>
      <c r="D1698" s="17"/>
      <c r="E1698" s="465"/>
      <c r="F1698" s="18"/>
    </row>
    <row r="1699" spans="1:6" x14ac:dyDescent="0.2">
      <c r="A1699" s="41"/>
      <c r="B1699" s="13"/>
      <c r="C1699" s="13"/>
      <c r="D1699" s="17"/>
      <c r="E1699" s="465"/>
      <c r="F1699" s="18"/>
    </row>
    <row r="1700" spans="1:6" x14ac:dyDescent="0.2">
      <c r="A1700" s="41"/>
      <c r="B1700" s="13"/>
      <c r="C1700" s="13"/>
      <c r="D1700" s="17"/>
      <c r="E1700" s="465"/>
      <c r="F1700" s="18"/>
    </row>
    <row r="1701" spans="1:6" x14ac:dyDescent="0.2">
      <c r="A1701" s="41"/>
      <c r="B1701" s="13"/>
      <c r="C1701" s="13"/>
      <c r="D1701" s="17"/>
      <c r="E1701" s="465"/>
      <c r="F1701" s="18"/>
    </row>
    <row r="1702" spans="1:6" x14ac:dyDescent="0.2">
      <c r="A1702" s="41"/>
      <c r="B1702" s="13"/>
      <c r="C1702" s="13"/>
      <c r="D1702" s="17"/>
      <c r="E1702" s="465"/>
      <c r="F1702" s="18"/>
    </row>
    <row r="1703" spans="1:6" x14ac:dyDescent="0.2">
      <c r="A1703" s="41"/>
      <c r="B1703" s="13"/>
      <c r="C1703" s="13"/>
      <c r="D1703" s="17"/>
      <c r="E1703" s="465"/>
      <c r="F1703" s="18"/>
    </row>
    <row r="1704" spans="1:6" x14ac:dyDescent="0.2">
      <c r="A1704" s="41"/>
      <c r="B1704" s="13"/>
      <c r="C1704" s="13"/>
      <c r="D1704" s="17"/>
      <c r="E1704" s="465"/>
      <c r="F1704" s="18"/>
    </row>
    <row r="1705" spans="1:6" x14ac:dyDescent="0.2">
      <c r="A1705" s="41"/>
      <c r="B1705" s="13"/>
      <c r="C1705" s="13"/>
      <c r="D1705" s="17"/>
      <c r="E1705" s="465"/>
      <c r="F1705" s="18"/>
    </row>
    <row r="1706" spans="1:6" x14ac:dyDescent="0.2">
      <c r="A1706" s="41"/>
      <c r="B1706" s="13"/>
      <c r="C1706" s="13"/>
      <c r="D1706" s="17"/>
      <c r="E1706" s="465"/>
      <c r="F1706" s="18"/>
    </row>
    <row r="1707" spans="1:6" x14ac:dyDescent="0.2">
      <c r="A1707" s="41"/>
      <c r="B1707" s="13"/>
      <c r="C1707" s="13"/>
      <c r="D1707" s="17"/>
      <c r="E1707" s="465"/>
      <c r="F1707" s="18"/>
    </row>
    <row r="1708" spans="1:6" x14ac:dyDescent="0.2">
      <c r="A1708" s="41"/>
      <c r="B1708" s="13"/>
      <c r="C1708" s="13"/>
      <c r="D1708" s="17"/>
      <c r="E1708" s="465"/>
      <c r="F1708" s="18"/>
    </row>
    <row r="1709" spans="1:6" x14ac:dyDescent="0.2">
      <c r="A1709" s="41"/>
      <c r="B1709" s="13"/>
      <c r="C1709" s="13"/>
      <c r="D1709" s="17"/>
      <c r="E1709" s="465"/>
      <c r="F1709" s="18"/>
    </row>
    <row r="1710" spans="1:6" x14ac:dyDescent="0.2">
      <c r="A1710" s="41"/>
      <c r="B1710" s="13"/>
      <c r="C1710" s="13"/>
      <c r="D1710" s="17"/>
      <c r="E1710" s="465"/>
      <c r="F1710" s="18"/>
    </row>
    <row r="1711" spans="1:6" x14ac:dyDescent="0.2">
      <c r="A1711" s="41"/>
      <c r="B1711" s="13"/>
      <c r="C1711" s="13"/>
      <c r="D1711" s="17"/>
      <c r="E1711" s="465"/>
      <c r="F1711" s="18"/>
    </row>
    <row r="1712" spans="1:6" x14ac:dyDescent="0.2">
      <c r="A1712" s="41"/>
      <c r="B1712" s="13"/>
      <c r="C1712" s="13"/>
      <c r="D1712" s="17"/>
      <c r="E1712" s="465"/>
      <c r="F1712" s="18"/>
    </row>
    <row r="1713" spans="1:6" x14ac:dyDescent="0.2">
      <c r="A1713" s="41"/>
      <c r="B1713" s="13"/>
      <c r="C1713" s="13"/>
      <c r="D1713" s="17"/>
      <c r="E1713" s="465"/>
      <c r="F1713" s="18"/>
    </row>
    <row r="1714" spans="1:6" x14ac:dyDescent="0.2">
      <c r="A1714" s="41"/>
      <c r="B1714" s="13"/>
      <c r="C1714" s="13"/>
      <c r="D1714" s="17"/>
      <c r="E1714" s="465"/>
      <c r="F1714" s="18"/>
    </row>
    <row r="1715" spans="1:6" x14ac:dyDescent="0.2">
      <c r="A1715" s="41"/>
      <c r="B1715" s="13"/>
      <c r="C1715" s="13"/>
      <c r="D1715" s="17"/>
      <c r="E1715" s="465"/>
      <c r="F1715" s="18"/>
    </row>
    <row r="1716" spans="1:6" x14ac:dyDescent="0.2">
      <c r="A1716" s="41"/>
      <c r="B1716" s="13"/>
      <c r="C1716" s="13"/>
      <c r="D1716" s="17"/>
      <c r="E1716" s="465"/>
      <c r="F1716" s="18"/>
    </row>
    <row r="1717" spans="1:6" x14ac:dyDescent="0.2">
      <c r="A1717" s="41"/>
      <c r="B1717" s="13"/>
      <c r="C1717" s="13"/>
      <c r="D1717" s="17"/>
      <c r="E1717" s="465"/>
      <c r="F1717" s="18"/>
    </row>
    <row r="1718" spans="1:6" x14ac:dyDescent="0.2">
      <c r="A1718" s="41"/>
      <c r="B1718" s="13"/>
      <c r="C1718" s="13"/>
      <c r="D1718" s="17"/>
      <c r="E1718" s="465"/>
      <c r="F1718" s="18"/>
    </row>
    <row r="1719" spans="1:6" x14ac:dyDescent="0.2">
      <c r="A1719" s="41"/>
      <c r="B1719" s="13"/>
      <c r="C1719" s="13"/>
      <c r="D1719" s="17"/>
      <c r="E1719" s="465"/>
      <c r="F1719" s="18"/>
    </row>
    <row r="1720" spans="1:6" x14ac:dyDescent="0.2">
      <c r="A1720" s="41"/>
      <c r="B1720" s="13"/>
      <c r="C1720" s="13"/>
      <c r="D1720" s="17"/>
      <c r="E1720" s="465"/>
      <c r="F1720" s="18"/>
    </row>
    <row r="1721" spans="1:6" x14ac:dyDescent="0.2">
      <c r="A1721" s="41"/>
      <c r="B1721" s="13"/>
      <c r="C1721" s="13"/>
      <c r="D1721" s="17"/>
      <c r="E1721" s="465"/>
      <c r="F1721" s="18"/>
    </row>
    <row r="1722" spans="1:6" x14ac:dyDescent="0.2">
      <c r="A1722" s="41"/>
      <c r="B1722" s="13"/>
      <c r="C1722" s="13"/>
      <c r="D1722" s="17"/>
      <c r="E1722" s="465"/>
      <c r="F1722" s="18"/>
    </row>
    <row r="1723" spans="1:6" x14ac:dyDescent="0.2">
      <c r="A1723" s="41"/>
      <c r="B1723" s="13"/>
      <c r="C1723" s="13"/>
      <c r="D1723" s="17"/>
      <c r="E1723" s="465"/>
      <c r="F1723" s="18"/>
    </row>
    <row r="1724" spans="1:6" x14ac:dyDescent="0.2">
      <c r="A1724" s="41"/>
      <c r="B1724" s="13"/>
      <c r="C1724" s="13"/>
      <c r="D1724" s="17"/>
      <c r="E1724" s="465"/>
      <c r="F1724" s="18"/>
    </row>
    <row r="1725" spans="1:6" x14ac:dyDescent="0.2">
      <c r="A1725" s="41"/>
      <c r="B1725" s="13"/>
      <c r="C1725" s="13"/>
      <c r="D1725" s="17"/>
      <c r="E1725" s="465"/>
      <c r="F1725" s="18"/>
    </row>
    <row r="1726" spans="1:6" x14ac:dyDescent="0.2">
      <c r="A1726" s="41"/>
      <c r="B1726" s="13"/>
      <c r="C1726" s="13"/>
      <c r="D1726" s="17"/>
      <c r="E1726" s="465"/>
      <c r="F1726" s="18"/>
    </row>
    <row r="1727" spans="1:6" x14ac:dyDescent="0.2">
      <c r="A1727" s="41"/>
      <c r="B1727" s="13"/>
      <c r="C1727" s="13"/>
      <c r="D1727" s="17"/>
      <c r="E1727" s="465"/>
      <c r="F1727" s="18"/>
    </row>
    <row r="1728" spans="1:6" x14ac:dyDescent="0.2">
      <c r="A1728" s="41"/>
      <c r="B1728" s="13"/>
      <c r="C1728" s="13"/>
      <c r="D1728" s="17"/>
      <c r="E1728" s="465"/>
      <c r="F1728" s="18"/>
    </row>
    <row r="1729" spans="1:6" x14ac:dyDescent="0.2">
      <c r="A1729" s="41"/>
      <c r="B1729" s="13"/>
      <c r="C1729" s="13"/>
      <c r="D1729" s="17"/>
      <c r="E1729" s="465"/>
      <c r="F1729" s="18"/>
    </row>
    <row r="1730" spans="1:6" x14ac:dyDescent="0.2">
      <c r="A1730" s="41"/>
      <c r="B1730" s="13"/>
      <c r="C1730" s="13"/>
      <c r="D1730" s="17"/>
      <c r="E1730" s="465"/>
      <c r="F1730" s="18"/>
    </row>
    <row r="1731" spans="1:6" x14ac:dyDescent="0.2">
      <c r="A1731" s="41"/>
      <c r="B1731" s="13"/>
      <c r="C1731" s="13"/>
      <c r="D1731" s="17"/>
      <c r="E1731" s="465"/>
      <c r="F1731" s="18"/>
    </row>
    <row r="1732" spans="1:6" x14ac:dyDescent="0.2">
      <c r="A1732" s="41"/>
      <c r="B1732" s="13"/>
      <c r="C1732" s="13"/>
      <c r="D1732" s="17"/>
      <c r="E1732" s="465"/>
      <c r="F1732" s="18"/>
    </row>
    <row r="1733" spans="1:6" x14ac:dyDescent="0.2">
      <c r="A1733" s="41"/>
      <c r="B1733" s="13"/>
      <c r="C1733" s="13"/>
      <c r="D1733" s="17"/>
      <c r="E1733" s="465"/>
      <c r="F1733" s="18"/>
    </row>
    <row r="1734" spans="1:6" x14ac:dyDescent="0.2">
      <c r="A1734" s="41"/>
      <c r="B1734" s="13"/>
      <c r="C1734" s="13"/>
      <c r="D1734" s="17"/>
      <c r="E1734" s="465"/>
      <c r="F1734" s="18"/>
    </row>
    <row r="1735" spans="1:6" x14ac:dyDescent="0.2">
      <c r="A1735" s="41"/>
      <c r="B1735" s="13"/>
      <c r="C1735" s="13"/>
      <c r="D1735" s="17"/>
      <c r="E1735" s="465"/>
      <c r="F1735" s="18"/>
    </row>
    <row r="1736" spans="1:6" x14ac:dyDescent="0.2">
      <c r="A1736" s="41"/>
      <c r="B1736" s="13"/>
      <c r="C1736" s="13"/>
      <c r="D1736" s="17"/>
      <c r="E1736" s="465"/>
      <c r="F1736" s="18"/>
    </row>
    <row r="1737" spans="1:6" x14ac:dyDescent="0.2">
      <c r="A1737" s="41"/>
      <c r="B1737" s="13"/>
      <c r="C1737" s="13"/>
      <c r="D1737" s="17"/>
      <c r="E1737" s="465"/>
      <c r="F1737" s="18"/>
    </row>
    <row r="1738" spans="1:6" x14ac:dyDescent="0.2">
      <c r="A1738" s="41"/>
      <c r="B1738" s="13"/>
      <c r="C1738" s="13"/>
      <c r="D1738" s="17"/>
      <c r="E1738" s="465"/>
      <c r="F1738" s="18"/>
    </row>
    <row r="1739" spans="1:6" x14ac:dyDescent="0.2">
      <c r="A1739" s="41"/>
      <c r="B1739" s="13"/>
      <c r="C1739" s="13"/>
      <c r="D1739" s="17"/>
      <c r="E1739" s="465"/>
      <c r="F1739" s="18"/>
    </row>
    <row r="1740" spans="1:6" x14ac:dyDescent="0.2">
      <c r="A1740" s="41"/>
      <c r="B1740" s="13"/>
      <c r="C1740" s="13"/>
      <c r="D1740" s="17"/>
      <c r="E1740" s="465"/>
      <c r="F1740" s="18"/>
    </row>
    <row r="1741" spans="1:6" x14ac:dyDescent="0.2">
      <c r="A1741" s="41"/>
      <c r="B1741" s="13"/>
      <c r="C1741" s="13"/>
      <c r="D1741" s="17"/>
      <c r="E1741" s="465"/>
      <c r="F1741" s="18"/>
    </row>
    <row r="1742" spans="1:6" x14ac:dyDescent="0.2">
      <c r="A1742" s="41"/>
      <c r="B1742" s="13"/>
      <c r="C1742" s="13"/>
      <c r="D1742" s="17"/>
      <c r="E1742" s="465"/>
      <c r="F1742" s="18"/>
    </row>
    <row r="1743" spans="1:6" x14ac:dyDescent="0.2">
      <c r="A1743" s="41"/>
      <c r="B1743" s="13"/>
      <c r="C1743" s="13"/>
      <c r="D1743" s="17"/>
      <c r="E1743" s="465"/>
      <c r="F1743" s="18"/>
    </row>
    <row r="1744" spans="1:6" x14ac:dyDescent="0.2">
      <c r="A1744" s="41"/>
      <c r="B1744" s="13"/>
      <c r="C1744" s="13"/>
      <c r="D1744" s="17"/>
      <c r="E1744" s="465"/>
      <c r="F1744" s="18"/>
    </row>
    <row r="1745" spans="1:6" x14ac:dyDescent="0.2">
      <c r="A1745" s="41"/>
      <c r="B1745" s="13"/>
      <c r="C1745" s="13"/>
      <c r="D1745" s="17"/>
      <c r="E1745" s="465"/>
      <c r="F1745" s="18"/>
    </row>
    <row r="1746" spans="1:6" x14ac:dyDescent="0.2">
      <c r="A1746" s="41"/>
      <c r="B1746" s="13"/>
      <c r="C1746" s="13"/>
      <c r="D1746" s="17"/>
      <c r="E1746" s="465"/>
      <c r="F1746" s="18"/>
    </row>
    <row r="1747" spans="1:6" x14ac:dyDescent="0.2">
      <c r="A1747" s="41"/>
      <c r="B1747" s="13"/>
      <c r="C1747" s="13"/>
      <c r="D1747" s="17"/>
      <c r="E1747" s="465"/>
      <c r="F1747" s="18"/>
    </row>
    <row r="1748" spans="1:6" x14ac:dyDescent="0.2">
      <c r="A1748" s="41"/>
      <c r="B1748" s="13"/>
      <c r="C1748" s="13"/>
      <c r="D1748" s="17"/>
      <c r="E1748" s="465"/>
      <c r="F1748" s="18"/>
    </row>
    <row r="1749" spans="1:6" x14ac:dyDescent="0.2">
      <c r="A1749" s="41"/>
      <c r="B1749" s="13"/>
      <c r="C1749" s="13"/>
      <c r="D1749" s="17"/>
      <c r="E1749" s="465"/>
      <c r="F1749" s="18"/>
    </row>
    <row r="1750" spans="1:6" x14ac:dyDescent="0.2">
      <c r="A1750" s="41"/>
      <c r="B1750" s="13"/>
      <c r="C1750" s="13"/>
      <c r="D1750" s="17"/>
      <c r="E1750" s="465"/>
      <c r="F1750" s="18"/>
    </row>
    <row r="1751" spans="1:6" x14ac:dyDescent="0.2">
      <c r="A1751" s="41"/>
      <c r="B1751" s="13"/>
      <c r="C1751" s="13"/>
      <c r="D1751" s="17"/>
      <c r="E1751" s="465"/>
      <c r="F1751" s="18"/>
    </row>
    <row r="1752" spans="1:6" x14ac:dyDescent="0.2">
      <c r="A1752" s="41"/>
      <c r="B1752" s="13"/>
      <c r="C1752" s="13"/>
      <c r="D1752" s="17"/>
      <c r="E1752" s="465"/>
      <c r="F1752" s="18"/>
    </row>
    <row r="1753" spans="1:6" x14ac:dyDescent="0.2">
      <c r="A1753" s="41"/>
      <c r="B1753" s="13"/>
      <c r="C1753" s="13"/>
      <c r="D1753" s="17"/>
      <c r="E1753" s="465"/>
      <c r="F1753" s="18"/>
    </row>
    <row r="1754" spans="1:6" x14ac:dyDescent="0.2">
      <c r="A1754" s="41"/>
      <c r="B1754" s="13"/>
      <c r="C1754" s="13"/>
      <c r="D1754" s="17"/>
      <c r="E1754" s="465"/>
      <c r="F1754" s="18"/>
    </row>
    <row r="1755" spans="1:6" x14ac:dyDescent="0.2">
      <c r="A1755" s="41"/>
      <c r="B1755" s="13"/>
      <c r="C1755" s="13"/>
      <c r="D1755" s="17"/>
      <c r="E1755" s="465"/>
      <c r="F1755" s="18"/>
    </row>
    <row r="1756" spans="1:6" x14ac:dyDescent="0.2">
      <c r="A1756" s="41"/>
      <c r="B1756" s="13"/>
      <c r="C1756" s="13"/>
      <c r="D1756" s="17"/>
      <c r="E1756" s="465"/>
      <c r="F1756" s="18"/>
    </row>
    <row r="1757" spans="1:6" x14ac:dyDescent="0.2">
      <c r="A1757" s="41"/>
      <c r="B1757" s="13"/>
      <c r="C1757" s="13"/>
      <c r="D1757" s="17"/>
      <c r="E1757" s="465"/>
      <c r="F1757" s="18"/>
    </row>
    <row r="1758" spans="1:6" x14ac:dyDescent="0.2">
      <c r="A1758" s="41"/>
      <c r="B1758" s="13"/>
      <c r="C1758" s="13"/>
      <c r="D1758" s="17"/>
      <c r="E1758" s="465"/>
      <c r="F1758" s="18"/>
    </row>
    <row r="1759" spans="1:6" x14ac:dyDescent="0.2">
      <c r="A1759" s="41"/>
      <c r="B1759" s="13"/>
      <c r="C1759" s="13"/>
      <c r="D1759" s="17"/>
      <c r="E1759" s="465"/>
      <c r="F1759" s="18"/>
    </row>
    <row r="1760" spans="1:6" x14ac:dyDescent="0.2">
      <c r="A1760" s="41"/>
      <c r="B1760" s="13"/>
      <c r="C1760" s="13"/>
      <c r="D1760" s="17"/>
      <c r="E1760" s="465"/>
      <c r="F1760" s="18"/>
    </row>
    <row r="1761" spans="1:6" x14ac:dyDescent="0.2">
      <c r="A1761" s="41"/>
      <c r="B1761" s="13"/>
      <c r="C1761" s="13"/>
      <c r="D1761" s="17"/>
      <c r="E1761" s="465"/>
      <c r="F1761" s="18"/>
    </row>
    <row r="1762" spans="1:6" x14ac:dyDescent="0.2">
      <c r="A1762" s="41"/>
      <c r="B1762" s="13"/>
      <c r="C1762" s="13"/>
      <c r="D1762" s="17"/>
      <c r="E1762" s="465"/>
      <c r="F1762" s="18"/>
    </row>
    <row r="1763" spans="1:6" x14ac:dyDescent="0.2">
      <c r="A1763" s="41"/>
      <c r="B1763" s="13"/>
      <c r="C1763" s="13"/>
      <c r="D1763" s="17"/>
      <c r="E1763" s="465"/>
      <c r="F1763" s="18"/>
    </row>
    <row r="1764" spans="1:6" x14ac:dyDescent="0.2">
      <c r="A1764" s="41"/>
      <c r="B1764" s="13"/>
      <c r="C1764" s="13"/>
      <c r="D1764" s="17"/>
      <c r="E1764" s="465"/>
      <c r="F1764" s="18"/>
    </row>
    <row r="1765" spans="1:6" x14ac:dyDescent="0.2">
      <c r="A1765" s="41"/>
      <c r="B1765" s="13"/>
      <c r="C1765" s="13"/>
      <c r="D1765" s="17"/>
      <c r="E1765" s="465"/>
      <c r="F1765" s="18"/>
    </row>
    <row r="1766" spans="1:6" x14ac:dyDescent="0.2">
      <c r="A1766" s="41"/>
      <c r="B1766" s="13"/>
      <c r="C1766" s="13"/>
      <c r="D1766" s="17"/>
      <c r="E1766" s="465"/>
      <c r="F1766" s="18"/>
    </row>
    <row r="1767" spans="1:6" x14ac:dyDescent="0.2">
      <c r="A1767" s="41"/>
      <c r="B1767" s="13"/>
      <c r="C1767" s="13"/>
      <c r="D1767" s="17"/>
      <c r="E1767" s="465"/>
      <c r="F1767" s="18"/>
    </row>
    <row r="1768" spans="1:6" x14ac:dyDescent="0.2">
      <c r="A1768" s="41"/>
      <c r="B1768" s="13"/>
      <c r="C1768" s="13"/>
      <c r="D1768" s="17"/>
      <c r="E1768" s="465"/>
      <c r="F1768" s="18"/>
    </row>
    <row r="1769" spans="1:6" x14ac:dyDescent="0.2">
      <c r="A1769" s="41"/>
      <c r="B1769" s="13"/>
      <c r="C1769" s="13"/>
      <c r="D1769" s="17"/>
      <c r="E1769" s="465"/>
      <c r="F1769" s="18"/>
    </row>
    <row r="1770" spans="1:6" x14ac:dyDescent="0.2">
      <c r="A1770" s="41"/>
      <c r="B1770" s="13"/>
      <c r="C1770" s="13"/>
      <c r="D1770" s="17"/>
      <c r="E1770" s="465"/>
      <c r="F1770" s="18"/>
    </row>
    <row r="1771" spans="1:6" x14ac:dyDescent="0.2">
      <c r="A1771" s="41"/>
      <c r="B1771" s="13"/>
      <c r="C1771" s="13"/>
      <c r="D1771" s="17"/>
      <c r="E1771" s="465"/>
      <c r="F1771" s="18"/>
    </row>
    <row r="1772" spans="1:6" x14ac:dyDescent="0.2">
      <c r="A1772" s="41"/>
      <c r="B1772" s="13"/>
      <c r="C1772" s="13"/>
      <c r="D1772" s="17"/>
      <c r="E1772" s="465"/>
      <c r="F1772" s="18"/>
    </row>
    <row r="1773" spans="1:6" x14ac:dyDescent="0.2">
      <c r="A1773" s="41"/>
      <c r="B1773" s="13"/>
      <c r="C1773" s="13"/>
      <c r="D1773" s="17"/>
      <c r="E1773" s="465"/>
      <c r="F1773" s="18"/>
    </row>
    <row r="1774" spans="1:6" x14ac:dyDescent="0.2">
      <c r="A1774" s="41"/>
      <c r="B1774" s="13"/>
      <c r="C1774" s="13"/>
      <c r="D1774" s="17"/>
      <c r="E1774" s="465"/>
      <c r="F1774" s="18"/>
    </row>
    <row r="1775" spans="1:6" x14ac:dyDescent="0.2">
      <c r="A1775" s="41"/>
      <c r="B1775" s="13"/>
      <c r="C1775" s="13"/>
      <c r="D1775" s="17"/>
      <c r="E1775" s="465"/>
      <c r="F1775" s="18"/>
    </row>
    <row r="1776" spans="1:6" x14ac:dyDescent="0.2">
      <c r="A1776" s="41"/>
      <c r="B1776" s="13"/>
      <c r="C1776" s="13"/>
      <c r="D1776" s="17"/>
      <c r="E1776" s="465"/>
      <c r="F1776" s="18"/>
    </row>
    <row r="1777" spans="1:6" x14ac:dyDescent="0.2">
      <c r="A1777" s="41"/>
      <c r="B1777" s="13"/>
      <c r="C1777" s="13"/>
      <c r="D1777" s="17"/>
      <c r="E1777" s="465"/>
      <c r="F1777" s="18"/>
    </row>
    <row r="1778" spans="1:6" x14ac:dyDescent="0.2">
      <c r="A1778" s="41"/>
      <c r="B1778" s="13"/>
      <c r="C1778" s="13"/>
      <c r="D1778" s="17"/>
      <c r="E1778" s="465"/>
      <c r="F1778" s="18"/>
    </row>
    <row r="1779" spans="1:6" x14ac:dyDescent="0.2">
      <c r="A1779" s="41"/>
      <c r="B1779" s="13"/>
      <c r="C1779" s="13"/>
      <c r="D1779" s="17"/>
      <c r="E1779" s="465"/>
      <c r="F1779" s="18"/>
    </row>
    <row r="1780" spans="1:6" x14ac:dyDescent="0.2">
      <c r="A1780" s="41"/>
      <c r="B1780" s="13"/>
      <c r="C1780" s="13"/>
      <c r="D1780" s="17"/>
      <c r="E1780" s="465"/>
      <c r="F1780" s="18"/>
    </row>
    <row r="1781" spans="1:6" x14ac:dyDescent="0.2">
      <c r="A1781" s="41"/>
      <c r="B1781" s="13"/>
      <c r="C1781" s="13"/>
      <c r="D1781" s="17"/>
      <c r="E1781" s="465"/>
      <c r="F1781" s="18"/>
    </row>
    <row r="1782" spans="1:6" x14ac:dyDescent="0.2">
      <c r="A1782" s="41"/>
      <c r="B1782" s="13"/>
      <c r="C1782" s="13"/>
      <c r="D1782" s="17"/>
      <c r="E1782" s="465"/>
      <c r="F1782" s="18"/>
    </row>
    <row r="1783" spans="1:6" x14ac:dyDescent="0.2">
      <c r="A1783" s="41"/>
      <c r="B1783" s="13"/>
      <c r="C1783" s="13"/>
      <c r="D1783" s="17"/>
      <c r="E1783" s="465"/>
      <c r="F1783" s="18"/>
    </row>
    <row r="1784" spans="1:6" x14ac:dyDescent="0.2">
      <c r="A1784" s="41"/>
      <c r="B1784" s="13"/>
      <c r="C1784" s="13"/>
      <c r="D1784" s="17"/>
      <c r="E1784" s="465"/>
      <c r="F1784" s="18"/>
    </row>
    <row r="1785" spans="1:6" x14ac:dyDescent="0.2">
      <c r="A1785" s="41"/>
      <c r="B1785" s="13"/>
      <c r="C1785" s="13"/>
      <c r="D1785" s="17"/>
      <c r="E1785" s="465"/>
      <c r="F1785" s="18"/>
    </row>
    <row r="1786" spans="1:6" x14ac:dyDescent="0.2">
      <c r="A1786" s="41"/>
      <c r="B1786" s="13"/>
      <c r="C1786" s="13"/>
      <c r="D1786" s="17"/>
      <c r="E1786" s="465"/>
      <c r="F1786" s="18"/>
    </row>
    <row r="1787" spans="1:6" x14ac:dyDescent="0.2">
      <c r="A1787" s="41"/>
      <c r="B1787" s="13"/>
      <c r="C1787" s="13"/>
      <c r="D1787" s="17"/>
      <c r="E1787" s="465"/>
      <c r="F1787" s="18"/>
    </row>
    <row r="1788" spans="1:6" x14ac:dyDescent="0.2">
      <c r="A1788" s="41"/>
      <c r="B1788" s="13"/>
      <c r="C1788" s="13"/>
      <c r="D1788" s="17"/>
      <c r="E1788" s="465"/>
      <c r="F1788" s="18"/>
    </row>
    <row r="1789" spans="1:6" x14ac:dyDescent="0.2">
      <c r="A1789" s="41"/>
      <c r="B1789" s="13"/>
      <c r="C1789" s="13"/>
      <c r="D1789" s="17"/>
      <c r="E1789" s="465"/>
      <c r="F1789" s="18"/>
    </row>
    <row r="1790" spans="1:6" x14ac:dyDescent="0.2">
      <c r="A1790" s="41"/>
      <c r="B1790" s="13"/>
      <c r="C1790" s="13"/>
      <c r="D1790" s="17"/>
      <c r="E1790" s="465"/>
      <c r="F1790" s="18"/>
    </row>
    <row r="1791" spans="1:6" x14ac:dyDescent="0.2">
      <c r="A1791" s="41"/>
      <c r="B1791" s="13"/>
      <c r="C1791" s="13"/>
      <c r="D1791" s="17"/>
      <c r="E1791" s="465"/>
      <c r="F1791" s="18"/>
    </row>
    <row r="1792" spans="1:6" x14ac:dyDescent="0.2">
      <c r="A1792" s="41"/>
      <c r="B1792" s="13"/>
      <c r="C1792" s="13"/>
      <c r="D1792" s="17"/>
      <c r="E1792" s="465"/>
      <c r="F1792" s="18"/>
    </row>
    <row r="1793" spans="1:6" x14ac:dyDescent="0.2">
      <c r="A1793" s="41"/>
      <c r="B1793" s="13"/>
      <c r="C1793" s="13"/>
      <c r="D1793" s="17"/>
      <c r="E1793" s="465"/>
      <c r="F1793" s="18"/>
    </row>
    <row r="1794" spans="1:6" x14ac:dyDescent="0.2">
      <c r="A1794" s="41"/>
      <c r="B1794" s="13"/>
      <c r="C1794" s="13"/>
      <c r="D1794" s="17"/>
      <c r="E1794" s="465"/>
      <c r="F1794" s="18"/>
    </row>
    <row r="1795" spans="1:6" x14ac:dyDescent="0.2">
      <c r="A1795" s="41"/>
      <c r="B1795" s="13"/>
      <c r="C1795" s="13"/>
      <c r="D1795" s="17"/>
      <c r="E1795" s="465"/>
      <c r="F1795" s="18"/>
    </row>
    <row r="1796" spans="1:6" x14ac:dyDescent="0.2">
      <c r="A1796" s="41"/>
      <c r="B1796" s="13"/>
      <c r="C1796" s="13"/>
      <c r="D1796" s="17"/>
      <c r="E1796" s="465"/>
      <c r="F1796" s="18"/>
    </row>
    <row r="1797" spans="1:6" x14ac:dyDescent="0.2">
      <c r="A1797" s="41"/>
      <c r="B1797" s="13"/>
      <c r="C1797" s="13"/>
      <c r="D1797" s="17"/>
      <c r="E1797" s="465"/>
      <c r="F1797" s="18"/>
    </row>
    <row r="1798" spans="1:6" x14ac:dyDescent="0.2">
      <c r="A1798" s="41"/>
      <c r="B1798" s="13"/>
      <c r="C1798" s="13"/>
      <c r="D1798" s="17"/>
      <c r="E1798" s="465"/>
      <c r="F1798" s="18"/>
    </row>
    <row r="1799" spans="1:6" x14ac:dyDescent="0.2">
      <c r="A1799" s="41"/>
      <c r="B1799" s="13"/>
      <c r="C1799" s="13"/>
      <c r="D1799" s="17"/>
      <c r="E1799" s="465"/>
      <c r="F1799" s="18"/>
    </row>
    <row r="1800" spans="1:6" x14ac:dyDescent="0.2">
      <c r="A1800" s="41"/>
      <c r="B1800" s="13"/>
      <c r="C1800" s="13"/>
      <c r="D1800" s="17"/>
      <c r="E1800" s="465"/>
      <c r="F1800" s="18"/>
    </row>
    <row r="1801" spans="1:6" x14ac:dyDescent="0.2">
      <c r="A1801" s="41"/>
      <c r="B1801" s="13"/>
      <c r="C1801" s="13"/>
      <c r="D1801" s="17"/>
      <c r="E1801" s="465"/>
      <c r="F1801" s="18"/>
    </row>
    <row r="1802" spans="1:6" x14ac:dyDescent="0.2">
      <c r="A1802" s="41"/>
      <c r="B1802" s="13"/>
      <c r="C1802" s="13"/>
      <c r="D1802" s="17"/>
      <c r="E1802" s="465"/>
      <c r="F1802" s="18"/>
    </row>
    <row r="1803" spans="1:6" x14ac:dyDescent="0.2">
      <c r="A1803" s="41"/>
      <c r="B1803" s="13"/>
      <c r="C1803" s="13"/>
      <c r="D1803" s="17"/>
      <c r="E1803" s="465"/>
      <c r="F1803" s="18"/>
    </row>
    <row r="1804" spans="1:6" x14ac:dyDescent="0.2">
      <c r="A1804" s="41"/>
      <c r="B1804" s="13"/>
      <c r="C1804" s="13"/>
      <c r="D1804" s="17"/>
      <c r="E1804" s="465"/>
      <c r="F1804" s="18"/>
    </row>
    <row r="1805" spans="1:6" x14ac:dyDescent="0.2">
      <c r="A1805" s="41"/>
      <c r="B1805" s="13"/>
      <c r="C1805" s="13"/>
      <c r="D1805" s="17"/>
      <c r="E1805" s="465"/>
      <c r="F1805" s="18"/>
    </row>
    <row r="1806" spans="1:6" x14ac:dyDescent="0.2">
      <c r="A1806" s="41"/>
      <c r="B1806" s="13"/>
      <c r="C1806" s="13"/>
      <c r="D1806" s="17"/>
      <c r="E1806" s="465"/>
      <c r="F1806" s="18"/>
    </row>
    <row r="1807" spans="1:6" x14ac:dyDescent="0.2">
      <c r="A1807" s="41"/>
      <c r="B1807" s="13"/>
      <c r="C1807" s="13"/>
      <c r="D1807" s="17"/>
      <c r="E1807" s="465"/>
      <c r="F1807" s="18"/>
    </row>
    <row r="1808" spans="1:6" x14ac:dyDescent="0.2">
      <c r="A1808" s="41"/>
      <c r="B1808" s="13"/>
      <c r="C1808" s="13"/>
      <c r="D1808" s="17"/>
      <c r="E1808" s="465"/>
      <c r="F1808" s="18"/>
    </row>
    <row r="1809" spans="1:6" x14ac:dyDescent="0.2">
      <c r="A1809" s="41"/>
      <c r="B1809" s="13"/>
      <c r="C1809" s="13"/>
      <c r="D1809" s="17"/>
      <c r="E1809" s="465"/>
      <c r="F1809" s="18"/>
    </row>
    <row r="1810" spans="1:6" x14ac:dyDescent="0.2">
      <c r="A1810" s="41"/>
      <c r="B1810" s="13"/>
      <c r="C1810" s="13"/>
      <c r="D1810" s="17"/>
      <c r="E1810" s="465"/>
      <c r="F1810" s="18"/>
    </row>
    <row r="1811" spans="1:6" x14ac:dyDescent="0.2">
      <c r="A1811" s="41"/>
      <c r="B1811" s="13"/>
      <c r="C1811" s="13"/>
      <c r="D1811" s="17"/>
      <c r="E1811" s="465"/>
      <c r="F1811" s="18"/>
    </row>
    <row r="1812" spans="1:6" x14ac:dyDescent="0.2">
      <c r="A1812" s="41"/>
      <c r="B1812" s="13"/>
      <c r="C1812" s="13"/>
      <c r="D1812" s="17"/>
      <c r="E1812" s="465"/>
      <c r="F1812" s="18"/>
    </row>
    <row r="1813" spans="1:6" x14ac:dyDescent="0.2">
      <c r="A1813" s="41"/>
      <c r="B1813" s="13"/>
      <c r="C1813" s="13"/>
      <c r="D1813" s="17"/>
      <c r="E1813" s="465"/>
      <c r="F1813" s="18"/>
    </row>
    <row r="1814" spans="1:6" x14ac:dyDescent="0.2">
      <c r="A1814" s="41"/>
      <c r="B1814" s="13"/>
      <c r="C1814" s="13"/>
      <c r="D1814" s="17"/>
      <c r="E1814" s="465"/>
      <c r="F1814" s="18"/>
    </row>
    <row r="1815" spans="1:6" x14ac:dyDescent="0.2">
      <c r="A1815" s="41"/>
      <c r="B1815" s="13"/>
      <c r="C1815" s="13"/>
      <c r="D1815" s="17"/>
      <c r="E1815" s="465"/>
      <c r="F1815" s="18"/>
    </row>
    <row r="1816" spans="1:6" x14ac:dyDescent="0.2">
      <c r="A1816" s="41"/>
      <c r="B1816" s="13"/>
      <c r="C1816" s="13"/>
      <c r="D1816" s="17"/>
      <c r="E1816" s="465"/>
      <c r="F1816" s="18"/>
    </row>
    <row r="1817" spans="1:6" x14ac:dyDescent="0.2">
      <c r="A1817" s="41"/>
      <c r="B1817" s="13"/>
      <c r="C1817" s="13"/>
      <c r="D1817" s="17"/>
      <c r="E1817" s="465"/>
      <c r="F1817" s="18"/>
    </row>
    <row r="1818" spans="1:6" x14ac:dyDescent="0.2">
      <c r="A1818" s="41"/>
      <c r="B1818" s="13"/>
      <c r="C1818" s="13"/>
      <c r="D1818" s="17"/>
      <c r="E1818" s="465"/>
      <c r="F1818" s="18"/>
    </row>
    <row r="1819" spans="1:6" x14ac:dyDescent="0.2">
      <c r="A1819" s="41"/>
      <c r="B1819" s="13"/>
      <c r="C1819" s="13"/>
      <c r="D1819" s="17"/>
      <c r="E1819" s="465"/>
      <c r="F1819" s="18"/>
    </row>
    <row r="1820" spans="1:6" x14ac:dyDescent="0.2">
      <c r="A1820" s="41"/>
      <c r="B1820" s="13"/>
      <c r="C1820" s="13"/>
      <c r="D1820" s="17"/>
      <c r="E1820" s="465"/>
      <c r="F1820" s="18"/>
    </row>
    <row r="1821" spans="1:6" x14ac:dyDescent="0.2">
      <c r="A1821" s="41"/>
      <c r="B1821" s="13"/>
      <c r="C1821" s="13"/>
      <c r="D1821" s="17"/>
      <c r="E1821" s="465"/>
      <c r="F1821" s="18"/>
    </row>
    <row r="1822" spans="1:6" x14ac:dyDescent="0.2">
      <c r="A1822" s="41"/>
      <c r="B1822" s="13"/>
      <c r="C1822" s="13"/>
      <c r="D1822" s="17"/>
      <c r="E1822" s="465"/>
      <c r="F1822" s="18"/>
    </row>
    <row r="1823" spans="1:6" x14ac:dyDescent="0.2">
      <c r="A1823" s="41"/>
      <c r="B1823" s="13"/>
      <c r="C1823" s="13"/>
      <c r="D1823" s="17"/>
      <c r="E1823" s="465"/>
      <c r="F1823" s="18"/>
    </row>
    <row r="1824" spans="1:6" x14ac:dyDescent="0.2">
      <c r="A1824" s="41"/>
      <c r="B1824" s="13"/>
      <c r="C1824" s="13"/>
      <c r="D1824" s="17"/>
      <c r="E1824" s="465"/>
      <c r="F1824" s="18"/>
    </row>
    <row r="1825" spans="1:6" x14ac:dyDescent="0.2">
      <c r="A1825" s="41"/>
      <c r="B1825" s="13"/>
      <c r="C1825" s="13"/>
      <c r="D1825" s="17"/>
      <c r="E1825" s="465"/>
      <c r="F1825" s="18"/>
    </row>
    <row r="1826" spans="1:6" x14ac:dyDescent="0.2">
      <c r="A1826" s="41"/>
      <c r="B1826" s="13"/>
      <c r="C1826" s="13"/>
      <c r="D1826" s="17"/>
      <c r="E1826" s="465"/>
      <c r="F1826" s="18"/>
    </row>
    <row r="1827" spans="1:6" x14ac:dyDescent="0.2">
      <c r="A1827" s="41"/>
      <c r="B1827" s="13"/>
      <c r="C1827" s="13"/>
      <c r="D1827" s="17"/>
      <c r="E1827" s="465"/>
      <c r="F1827" s="18"/>
    </row>
    <row r="1828" spans="1:6" x14ac:dyDescent="0.2">
      <c r="A1828" s="41"/>
      <c r="B1828" s="13"/>
      <c r="C1828" s="13"/>
      <c r="D1828" s="17"/>
      <c r="E1828" s="465"/>
      <c r="F1828" s="18"/>
    </row>
    <row r="1829" spans="1:6" x14ac:dyDescent="0.2">
      <c r="A1829" s="41"/>
      <c r="B1829" s="13"/>
      <c r="C1829" s="13"/>
      <c r="D1829" s="17"/>
      <c r="E1829" s="465"/>
      <c r="F1829" s="18"/>
    </row>
    <row r="1830" spans="1:6" x14ac:dyDescent="0.2">
      <c r="A1830" s="41"/>
      <c r="B1830" s="13"/>
      <c r="C1830" s="13"/>
      <c r="D1830" s="17"/>
      <c r="E1830" s="465"/>
      <c r="F1830" s="18"/>
    </row>
    <row r="1831" spans="1:6" x14ac:dyDescent="0.2">
      <c r="A1831" s="41"/>
      <c r="B1831" s="13"/>
      <c r="C1831" s="13"/>
      <c r="D1831" s="17"/>
      <c r="E1831" s="465"/>
      <c r="F1831" s="18"/>
    </row>
    <row r="1832" spans="1:6" x14ac:dyDescent="0.2">
      <c r="A1832" s="41"/>
      <c r="B1832" s="13"/>
      <c r="C1832" s="13"/>
      <c r="D1832" s="17"/>
      <c r="E1832" s="465"/>
      <c r="F1832" s="18"/>
    </row>
    <row r="1833" spans="1:6" x14ac:dyDescent="0.2">
      <c r="A1833" s="41"/>
      <c r="B1833" s="13"/>
      <c r="C1833" s="13"/>
      <c r="D1833" s="17"/>
      <c r="E1833" s="465"/>
      <c r="F1833" s="18"/>
    </row>
    <row r="1834" spans="1:6" x14ac:dyDescent="0.2">
      <c r="A1834" s="41"/>
      <c r="B1834" s="13"/>
      <c r="C1834" s="13"/>
      <c r="D1834" s="17"/>
      <c r="E1834" s="465"/>
      <c r="F1834" s="18"/>
    </row>
    <row r="1835" spans="1:6" x14ac:dyDescent="0.2">
      <c r="A1835" s="41"/>
      <c r="B1835" s="13"/>
      <c r="C1835" s="13"/>
      <c r="D1835" s="17"/>
      <c r="E1835" s="465"/>
      <c r="F1835" s="18"/>
    </row>
    <row r="1836" spans="1:6" x14ac:dyDescent="0.2">
      <c r="A1836" s="41"/>
      <c r="B1836" s="13"/>
      <c r="C1836" s="13"/>
      <c r="D1836" s="17"/>
      <c r="E1836" s="465"/>
      <c r="F1836" s="18"/>
    </row>
    <row r="1837" spans="1:6" x14ac:dyDescent="0.2">
      <c r="A1837" s="41"/>
      <c r="B1837" s="13"/>
      <c r="C1837" s="13"/>
      <c r="D1837" s="17"/>
      <c r="E1837" s="465"/>
      <c r="F1837" s="18"/>
    </row>
    <row r="1838" spans="1:6" x14ac:dyDescent="0.2">
      <c r="A1838" s="41"/>
      <c r="B1838" s="13"/>
      <c r="C1838" s="13"/>
      <c r="D1838" s="17"/>
      <c r="E1838" s="465"/>
      <c r="F1838" s="18"/>
    </row>
    <row r="1839" spans="1:6" x14ac:dyDescent="0.2">
      <c r="A1839" s="41"/>
      <c r="B1839" s="13"/>
      <c r="C1839" s="13"/>
      <c r="D1839" s="17"/>
      <c r="E1839" s="465"/>
      <c r="F1839" s="18"/>
    </row>
    <row r="1840" spans="1:6" x14ac:dyDescent="0.2">
      <c r="A1840" s="41"/>
      <c r="B1840" s="13"/>
      <c r="C1840" s="13"/>
      <c r="D1840" s="17"/>
      <c r="E1840" s="465"/>
      <c r="F1840" s="18"/>
    </row>
    <row r="1841" spans="1:6" x14ac:dyDescent="0.2">
      <c r="A1841" s="41"/>
      <c r="B1841" s="13"/>
      <c r="C1841" s="13"/>
      <c r="D1841" s="17"/>
      <c r="E1841" s="465"/>
      <c r="F1841" s="18"/>
    </row>
    <row r="1842" spans="1:6" x14ac:dyDescent="0.2">
      <c r="A1842" s="41"/>
      <c r="B1842" s="13"/>
      <c r="C1842" s="13"/>
      <c r="D1842" s="17"/>
      <c r="E1842" s="465"/>
      <c r="F1842" s="18"/>
    </row>
    <row r="1843" spans="1:6" x14ac:dyDescent="0.2">
      <c r="A1843" s="41"/>
      <c r="B1843" s="13"/>
      <c r="C1843" s="13"/>
      <c r="D1843" s="17"/>
      <c r="E1843" s="465"/>
      <c r="F1843" s="18"/>
    </row>
    <row r="1844" spans="1:6" x14ac:dyDescent="0.2">
      <c r="A1844" s="41"/>
      <c r="B1844" s="13"/>
      <c r="C1844" s="13"/>
      <c r="D1844" s="17"/>
      <c r="E1844" s="465"/>
      <c r="F1844" s="18"/>
    </row>
    <row r="1845" spans="1:6" x14ac:dyDescent="0.2">
      <c r="A1845" s="41"/>
      <c r="B1845" s="13"/>
      <c r="C1845" s="13"/>
      <c r="D1845" s="17"/>
      <c r="E1845" s="465"/>
      <c r="F1845" s="18"/>
    </row>
    <row r="1846" spans="1:6" x14ac:dyDescent="0.2">
      <c r="A1846" s="41"/>
      <c r="B1846" s="13"/>
      <c r="C1846" s="13"/>
      <c r="D1846" s="17"/>
      <c r="E1846" s="465"/>
      <c r="F1846" s="18"/>
    </row>
    <row r="1847" spans="1:6" x14ac:dyDescent="0.2">
      <c r="A1847" s="41"/>
      <c r="B1847" s="13"/>
      <c r="C1847" s="13"/>
      <c r="D1847" s="17"/>
      <c r="E1847" s="465"/>
      <c r="F1847" s="18"/>
    </row>
    <row r="1848" spans="1:6" x14ac:dyDescent="0.2">
      <c r="A1848" s="41"/>
      <c r="B1848" s="13"/>
      <c r="C1848" s="13"/>
      <c r="D1848" s="17"/>
      <c r="E1848" s="465"/>
      <c r="F1848" s="18"/>
    </row>
    <row r="1849" spans="1:6" x14ac:dyDescent="0.2">
      <c r="A1849" s="41"/>
      <c r="B1849" s="13"/>
      <c r="C1849" s="13"/>
      <c r="D1849" s="17"/>
      <c r="E1849" s="465"/>
      <c r="F1849" s="18"/>
    </row>
    <row r="1850" spans="1:6" x14ac:dyDescent="0.2">
      <c r="A1850" s="41"/>
      <c r="B1850" s="13"/>
      <c r="C1850" s="13"/>
      <c r="D1850" s="17"/>
      <c r="E1850" s="465"/>
      <c r="F1850" s="18"/>
    </row>
    <row r="1851" spans="1:6" x14ac:dyDescent="0.2">
      <c r="A1851" s="41"/>
      <c r="B1851" s="13"/>
      <c r="C1851" s="13"/>
      <c r="D1851" s="17"/>
      <c r="E1851" s="465"/>
      <c r="F1851" s="18"/>
    </row>
    <row r="1852" spans="1:6" x14ac:dyDescent="0.2">
      <c r="A1852" s="41"/>
      <c r="B1852" s="13"/>
      <c r="C1852" s="13"/>
      <c r="D1852" s="17"/>
      <c r="E1852" s="465"/>
      <c r="F1852" s="18"/>
    </row>
    <row r="1853" spans="1:6" x14ac:dyDescent="0.2">
      <c r="A1853" s="41"/>
      <c r="B1853" s="13"/>
      <c r="C1853" s="13"/>
      <c r="D1853" s="17"/>
      <c r="E1853" s="465"/>
      <c r="F1853" s="18"/>
    </row>
    <row r="1854" spans="1:6" x14ac:dyDescent="0.2">
      <c r="A1854" s="41"/>
      <c r="B1854" s="13"/>
      <c r="C1854" s="13"/>
      <c r="D1854" s="17"/>
      <c r="E1854" s="465"/>
      <c r="F1854" s="18"/>
    </row>
    <row r="1855" spans="1:6" x14ac:dyDescent="0.2">
      <c r="A1855" s="41"/>
      <c r="B1855" s="13"/>
      <c r="C1855" s="13"/>
      <c r="D1855" s="17"/>
      <c r="E1855" s="465"/>
      <c r="F1855" s="18"/>
    </row>
    <row r="1856" spans="1:6" x14ac:dyDescent="0.2">
      <c r="A1856" s="41"/>
      <c r="B1856" s="13"/>
      <c r="C1856" s="13"/>
      <c r="D1856" s="17"/>
      <c r="E1856" s="465"/>
      <c r="F1856" s="18"/>
    </row>
    <row r="1857" spans="1:6" x14ac:dyDescent="0.2">
      <c r="A1857" s="41"/>
      <c r="B1857" s="13"/>
      <c r="C1857" s="13"/>
      <c r="D1857" s="17"/>
      <c r="E1857" s="465"/>
      <c r="F1857" s="18"/>
    </row>
    <row r="1858" spans="1:6" x14ac:dyDescent="0.2">
      <c r="A1858" s="41"/>
      <c r="B1858" s="13"/>
      <c r="C1858" s="13"/>
      <c r="D1858" s="17"/>
      <c r="E1858" s="465"/>
      <c r="F1858" s="18"/>
    </row>
    <row r="1859" spans="1:6" x14ac:dyDescent="0.2">
      <c r="A1859" s="41"/>
      <c r="B1859" s="13"/>
      <c r="C1859" s="13"/>
      <c r="D1859" s="17"/>
      <c r="E1859" s="465"/>
      <c r="F1859" s="18"/>
    </row>
    <row r="1860" spans="1:6" x14ac:dyDescent="0.2">
      <c r="A1860" s="41"/>
      <c r="B1860" s="13"/>
      <c r="C1860" s="13"/>
      <c r="D1860" s="17"/>
      <c r="E1860" s="465"/>
      <c r="F1860" s="18"/>
    </row>
    <row r="1861" spans="1:6" x14ac:dyDescent="0.2">
      <c r="A1861" s="41"/>
      <c r="B1861" s="13"/>
      <c r="C1861" s="13"/>
      <c r="D1861" s="17"/>
      <c r="E1861" s="465"/>
      <c r="F1861" s="18"/>
    </row>
    <row r="1862" spans="1:6" x14ac:dyDescent="0.2">
      <c r="A1862" s="41"/>
      <c r="B1862" s="13"/>
      <c r="C1862" s="13"/>
      <c r="D1862" s="17"/>
      <c r="E1862" s="465"/>
      <c r="F1862" s="18"/>
    </row>
    <row r="1863" spans="1:6" x14ac:dyDescent="0.2">
      <c r="A1863" s="41"/>
      <c r="B1863" s="13"/>
      <c r="C1863" s="13"/>
      <c r="D1863" s="17"/>
      <c r="E1863" s="465"/>
      <c r="F1863" s="18"/>
    </row>
    <row r="1864" spans="1:6" x14ac:dyDescent="0.2">
      <c r="A1864" s="41"/>
      <c r="B1864" s="13"/>
      <c r="C1864" s="13"/>
      <c r="D1864" s="17"/>
      <c r="E1864" s="465"/>
      <c r="F1864" s="18"/>
    </row>
    <row r="1865" spans="1:6" x14ac:dyDescent="0.2">
      <c r="A1865" s="41"/>
      <c r="B1865" s="13"/>
      <c r="C1865" s="13"/>
      <c r="D1865" s="17"/>
      <c r="E1865" s="465"/>
      <c r="F1865" s="18"/>
    </row>
    <row r="1866" spans="1:6" x14ac:dyDescent="0.2">
      <c r="A1866" s="41"/>
      <c r="B1866" s="13"/>
      <c r="C1866" s="13"/>
      <c r="D1866" s="17"/>
      <c r="E1866" s="465"/>
      <c r="F1866" s="18"/>
    </row>
    <row r="1867" spans="1:6" x14ac:dyDescent="0.2">
      <c r="A1867" s="41"/>
      <c r="B1867" s="13"/>
      <c r="C1867" s="13"/>
      <c r="D1867" s="17"/>
      <c r="E1867" s="465"/>
      <c r="F1867" s="18"/>
    </row>
    <row r="1868" spans="1:6" x14ac:dyDescent="0.2">
      <c r="A1868" s="41"/>
      <c r="B1868" s="13"/>
      <c r="C1868" s="13"/>
      <c r="D1868" s="17"/>
      <c r="E1868" s="465"/>
      <c r="F1868" s="18"/>
    </row>
    <row r="1869" spans="1:6" x14ac:dyDescent="0.2">
      <c r="A1869" s="41"/>
      <c r="B1869" s="13"/>
      <c r="C1869" s="13"/>
      <c r="D1869" s="17"/>
      <c r="E1869" s="465"/>
      <c r="F1869" s="18"/>
    </row>
    <row r="1870" spans="1:6" x14ac:dyDescent="0.2">
      <c r="A1870" s="41"/>
      <c r="B1870" s="13"/>
      <c r="C1870" s="13"/>
      <c r="D1870" s="17"/>
      <c r="E1870" s="465"/>
      <c r="F1870" s="18"/>
    </row>
    <row r="1871" spans="1:6" x14ac:dyDescent="0.2">
      <c r="A1871" s="41"/>
      <c r="B1871" s="13"/>
      <c r="C1871" s="13"/>
      <c r="D1871" s="17"/>
      <c r="E1871" s="465"/>
      <c r="F1871" s="18"/>
    </row>
    <row r="1872" spans="1:6" x14ac:dyDescent="0.2">
      <c r="A1872" s="41"/>
      <c r="B1872" s="13"/>
      <c r="C1872" s="13"/>
      <c r="D1872" s="17"/>
      <c r="E1872" s="465"/>
      <c r="F1872" s="18"/>
    </row>
    <row r="1873" spans="1:6" x14ac:dyDescent="0.2">
      <c r="A1873" s="41"/>
      <c r="B1873" s="13"/>
      <c r="C1873" s="13"/>
      <c r="D1873" s="17"/>
      <c r="E1873" s="465"/>
      <c r="F1873" s="18"/>
    </row>
    <row r="1874" spans="1:6" x14ac:dyDescent="0.2">
      <c r="A1874" s="41"/>
      <c r="B1874" s="13"/>
      <c r="C1874" s="13"/>
      <c r="D1874" s="17"/>
      <c r="E1874" s="465"/>
      <c r="F1874" s="18"/>
    </row>
    <row r="1875" spans="1:6" x14ac:dyDescent="0.2">
      <c r="A1875" s="41"/>
      <c r="B1875" s="13"/>
      <c r="C1875" s="13"/>
      <c r="D1875" s="17"/>
      <c r="E1875" s="465"/>
      <c r="F1875" s="18"/>
    </row>
    <row r="1876" spans="1:6" x14ac:dyDescent="0.2">
      <c r="A1876" s="41"/>
      <c r="B1876" s="13"/>
      <c r="C1876" s="13"/>
      <c r="D1876" s="17"/>
      <c r="E1876" s="465"/>
      <c r="F1876" s="18"/>
    </row>
    <row r="1877" spans="1:6" x14ac:dyDescent="0.2">
      <c r="A1877" s="41"/>
      <c r="B1877" s="13"/>
      <c r="C1877" s="13"/>
      <c r="D1877" s="17"/>
      <c r="E1877" s="465"/>
      <c r="F1877" s="18"/>
    </row>
    <row r="1878" spans="1:6" x14ac:dyDescent="0.2">
      <c r="A1878" s="41"/>
      <c r="B1878" s="13"/>
      <c r="C1878" s="13"/>
      <c r="D1878" s="17"/>
      <c r="E1878" s="465"/>
      <c r="F1878" s="18"/>
    </row>
    <row r="1879" spans="1:6" x14ac:dyDescent="0.2">
      <c r="A1879" s="41"/>
      <c r="B1879" s="13"/>
      <c r="C1879" s="13"/>
      <c r="D1879" s="17"/>
      <c r="E1879" s="465"/>
      <c r="F1879" s="18"/>
    </row>
    <row r="1880" spans="1:6" x14ac:dyDescent="0.2">
      <c r="A1880" s="41"/>
      <c r="B1880" s="13"/>
      <c r="C1880" s="13"/>
      <c r="D1880" s="17"/>
      <c r="E1880" s="465"/>
      <c r="F1880" s="18"/>
    </row>
    <row r="1881" spans="1:6" x14ac:dyDescent="0.2">
      <c r="A1881" s="41"/>
      <c r="B1881" s="13"/>
      <c r="C1881" s="13"/>
      <c r="D1881" s="17"/>
      <c r="E1881" s="465"/>
      <c r="F1881" s="18"/>
    </row>
    <row r="1882" spans="1:6" x14ac:dyDescent="0.2">
      <c r="A1882" s="41"/>
      <c r="B1882" s="13"/>
      <c r="C1882" s="13"/>
      <c r="D1882" s="17"/>
      <c r="E1882" s="465"/>
      <c r="F1882" s="18"/>
    </row>
    <row r="1883" spans="1:6" x14ac:dyDescent="0.2">
      <c r="A1883" s="41"/>
      <c r="B1883" s="13"/>
      <c r="C1883" s="13"/>
      <c r="D1883" s="17"/>
      <c r="E1883" s="465"/>
      <c r="F1883" s="18"/>
    </row>
    <row r="1884" spans="1:6" x14ac:dyDescent="0.2">
      <c r="A1884" s="41"/>
      <c r="B1884" s="13"/>
      <c r="C1884" s="13"/>
      <c r="D1884" s="17"/>
      <c r="E1884" s="465"/>
      <c r="F1884" s="18"/>
    </row>
    <row r="1885" spans="1:6" x14ac:dyDescent="0.2">
      <c r="A1885" s="41"/>
      <c r="B1885" s="13"/>
      <c r="C1885" s="13"/>
      <c r="D1885" s="17"/>
      <c r="E1885" s="465"/>
      <c r="F1885" s="18"/>
    </row>
    <row r="1886" spans="1:6" x14ac:dyDescent="0.2">
      <c r="A1886" s="41"/>
      <c r="B1886" s="13"/>
      <c r="C1886" s="13"/>
      <c r="D1886" s="17"/>
      <c r="E1886" s="465"/>
      <c r="F1886" s="18"/>
    </row>
    <row r="1887" spans="1:6" x14ac:dyDescent="0.2">
      <c r="A1887" s="41"/>
      <c r="B1887" s="13"/>
      <c r="C1887" s="13"/>
      <c r="D1887" s="17"/>
      <c r="E1887" s="465"/>
      <c r="F1887" s="18"/>
    </row>
    <row r="1888" spans="1:6" x14ac:dyDescent="0.2">
      <c r="A1888" s="41"/>
      <c r="B1888" s="13"/>
      <c r="C1888" s="13"/>
      <c r="D1888" s="17"/>
      <c r="E1888" s="465"/>
      <c r="F1888" s="18"/>
    </row>
    <row r="1889" spans="1:6" x14ac:dyDescent="0.2">
      <c r="A1889" s="41"/>
      <c r="B1889" s="13"/>
      <c r="C1889" s="13"/>
      <c r="D1889" s="17"/>
      <c r="E1889" s="465"/>
      <c r="F1889" s="18"/>
    </row>
    <row r="1890" spans="1:6" x14ac:dyDescent="0.2">
      <c r="A1890" s="41"/>
      <c r="B1890" s="13"/>
      <c r="C1890" s="13"/>
      <c r="D1890" s="17"/>
      <c r="E1890" s="465"/>
      <c r="F1890" s="18"/>
    </row>
    <row r="1891" spans="1:6" x14ac:dyDescent="0.2">
      <c r="A1891" s="41"/>
      <c r="B1891" s="13"/>
      <c r="C1891" s="13"/>
      <c r="D1891" s="17"/>
      <c r="E1891" s="465"/>
      <c r="F1891" s="18"/>
    </row>
    <row r="1892" spans="1:6" x14ac:dyDescent="0.2">
      <c r="A1892" s="41"/>
      <c r="B1892" s="13"/>
      <c r="C1892" s="13"/>
      <c r="D1892" s="17"/>
      <c r="E1892" s="465"/>
      <c r="F1892" s="18"/>
    </row>
    <row r="1893" spans="1:6" x14ac:dyDescent="0.2">
      <c r="A1893" s="41"/>
      <c r="B1893" s="13"/>
      <c r="C1893" s="13"/>
      <c r="D1893" s="17"/>
      <c r="E1893" s="465"/>
      <c r="F1893" s="18"/>
    </row>
    <row r="1894" spans="1:6" x14ac:dyDescent="0.2">
      <c r="A1894" s="41"/>
      <c r="B1894" s="13"/>
      <c r="C1894" s="13"/>
      <c r="D1894" s="17"/>
      <c r="E1894" s="465"/>
      <c r="F1894" s="18"/>
    </row>
    <row r="1895" spans="1:6" x14ac:dyDescent="0.2">
      <c r="A1895" s="41"/>
      <c r="B1895" s="13"/>
      <c r="C1895" s="13"/>
      <c r="D1895" s="17"/>
      <c r="E1895" s="465"/>
      <c r="F1895" s="18"/>
    </row>
    <row r="1896" spans="1:6" x14ac:dyDescent="0.2">
      <c r="A1896" s="41"/>
      <c r="B1896" s="13"/>
      <c r="C1896" s="13"/>
      <c r="D1896" s="17"/>
      <c r="E1896" s="465"/>
      <c r="F1896" s="18"/>
    </row>
    <row r="1897" spans="1:6" x14ac:dyDescent="0.2">
      <c r="A1897" s="41"/>
      <c r="B1897" s="13"/>
      <c r="C1897" s="13"/>
      <c r="D1897" s="17"/>
      <c r="E1897" s="465"/>
      <c r="F1897" s="18"/>
    </row>
    <row r="1898" spans="1:6" x14ac:dyDescent="0.2">
      <c r="A1898" s="41"/>
      <c r="B1898" s="13"/>
      <c r="C1898" s="13"/>
      <c r="D1898" s="17"/>
      <c r="E1898" s="465"/>
      <c r="F1898" s="18"/>
    </row>
    <row r="1899" spans="1:6" x14ac:dyDescent="0.2">
      <c r="A1899" s="41"/>
      <c r="B1899" s="13"/>
      <c r="C1899" s="13"/>
      <c r="D1899" s="17"/>
      <c r="E1899" s="465"/>
      <c r="F1899" s="18"/>
    </row>
    <row r="1900" spans="1:6" x14ac:dyDescent="0.2">
      <c r="A1900" s="41"/>
      <c r="B1900" s="13"/>
      <c r="C1900" s="13"/>
      <c r="D1900" s="17"/>
      <c r="E1900" s="465"/>
      <c r="F1900" s="18"/>
    </row>
    <row r="1901" spans="1:6" x14ac:dyDescent="0.2">
      <c r="A1901" s="41"/>
      <c r="B1901" s="13"/>
      <c r="C1901" s="13"/>
      <c r="D1901" s="17"/>
      <c r="E1901" s="465"/>
      <c r="F1901" s="18"/>
    </row>
    <row r="1902" spans="1:6" x14ac:dyDescent="0.2">
      <c r="A1902" s="41"/>
      <c r="B1902" s="13"/>
      <c r="C1902" s="13"/>
      <c r="D1902" s="17"/>
      <c r="E1902" s="465"/>
      <c r="F1902" s="18"/>
    </row>
    <row r="1903" spans="1:6" x14ac:dyDescent="0.2">
      <c r="A1903" s="41"/>
      <c r="B1903" s="13"/>
      <c r="C1903" s="13"/>
      <c r="D1903" s="17"/>
      <c r="E1903" s="465"/>
      <c r="F1903" s="18"/>
    </row>
    <row r="1904" spans="1:6" x14ac:dyDescent="0.2">
      <c r="A1904" s="41"/>
      <c r="B1904" s="13"/>
      <c r="C1904" s="13"/>
      <c r="D1904" s="17"/>
      <c r="E1904" s="465"/>
      <c r="F1904" s="18"/>
    </row>
    <row r="1905" spans="1:6" x14ac:dyDescent="0.2">
      <c r="A1905" s="41"/>
      <c r="B1905" s="13"/>
      <c r="C1905" s="13"/>
      <c r="D1905" s="17"/>
      <c r="E1905" s="465"/>
      <c r="F1905" s="18"/>
    </row>
    <row r="1906" spans="1:6" x14ac:dyDescent="0.2">
      <c r="A1906" s="41"/>
      <c r="B1906" s="13"/>
      <c r="C1906" s="13"/>
      <c r="D1906" s="17"/>
      <c r="E1906" s="465"/>
      <c r="F1906" s="18"/>
    </row>
    <row r="1907" spans="1:6" x14ac:dyDescent="0.2">
      <c r="A1907" s="41"/>
      <c r="B1907" s="13"/>
      <c r="C1907" s="13"/>
      <c r="D1907" s="17"/>
      <c r="E1907" s="465"/>
      <c r="F1907" s="18"/>
    </row>
    <row r="1908" spans="1:6" x14ac:dyDescent="0.2">
      <c r="A1908" s="41"/>
      <c r="B1908" s="13"/>
      <c r="C1908" s="13"/>
      <c r="D1908" s="17"/>
      <c r="E1908" s="465"/>
      <c r="F1908" s="18"/>
    </row>
    <row r="1909" spans="1:6" x14ac:dyDescent="0.2">
      <c r="A1909" s="41"/>
      <c r="B1909" s="13"/>
      <c r="C1909" s="13"/>
      <c r="D1909" s="17"/>
      <c r="E1909" s="465"/>
      <c r="F1909" s="18"/>
    </row>
    <row r="1910" spans="1:6" x14ac:dyDescent="0.2">
      <c r="A1910" s="41"/>
      <c r="B1910" s="13"/>
      <c r="C1910" s="13"/>
      <c r="D1910" s="17"/>
      <c r="E1910" s="465"/>
      <c r="F1910" s="18"/>
    </row>
    <row r="1911" spans="1:6" x14ac:dyDescent="0.2">
      <c r="A1911" s="41"/>
      <c r="B1911" s="13"/>
      <c r="C1911" s="13"/>
      <c r="D1911" s="17"/>
      <c r="E1911" s="465"/>
      <c r="F1911" s="18"/>
    </row>
    <row r="1912" spans="1:6" x14ac:dyDescent="0.2">
      <c r="A1912" s="41"/>
      <c r="B1912" s="13"/>
      <c r="C1912" s="13"/>
      <c r="D1912" s="17"/>
      <c r="E1912" s="465"/>
      <c r="F1912" s="18"/>
    </row>
    <row r="1913" spans="1:6" x14ac:dyDescent="0.2">
      <c r="A1913" s="41"/>
      <c r="B1913" s="13"/>
      <c r="C1913" s="13"/>
      <c r="D1913" s="17"/>
      <c r="E1913" s="465"/>
      <c r="F1913" s="18"/>
    </row>
    <row r="1914" spans="1:6" x14ac:dyDescent="0.2">
      <c r="A1914" s="41"/>
      <c r="B1914" s="13"/>
      <c r="C1914" s="13"/>
      <c r="D1914" s="17"/>
      <c r="E1914" s="465"/>
      <c r="F1914" s="18"/>
    </row>
    <row r="1915" spans="1:6" x14ac:dyDescent="0.2">
      <c r="A1915" s="41"/>
      <c r="B1915" s="13"/>
      <c r="C1915" s="13"/>
      <c r="D1915" s="17"/>
      <c r="E1915" s="465"/>
      <c r="F1915" s="18"/>
    </row>
    <row r="1916" spans="1:6" x14ac:dyDescent="0.2">
      <c r="A1916" s="41"/>
      <c r="B1916" s="13"/>
      <c r="C1916" s="13"/>
      <c r="D1916" s="17"/>
      <c r="E1916" s="465"/>
      <c r="F1916" s="18"/>
    </row>
    <row r="1917" spans="1:6" x14ac:dyDescent="0.2">
      <c r="A1917" s="41"/>
      <c r="B1917" s="13"/>
      <c r="C1917" s="13"/>
      <c r="D1917" s="17"/>
      <c r="E1917" s="465"/>
      <c r="F1917" s="18"/>
    </row>
    <row r="1918" spans="1:6" x14ac:dyDescent="0.2">
      <c r="A1918" s="41"/>
      <c r="B1918" s="13"/>
      <c r="C1918" s="13"/>
      <c r="D1918" s="17"/>
      <c r="E1918" s="465"/>
      <c r="F1918" s="18"/>
    </row>
    <row r="1919" spans="1:6" x14ac:dyDescent="0.2">
      <c r="A1919" s="41"/>
      <c r="B1919" s="13"/>
      <c r="C1919" s="13"/>
      <c r="D1919" s="17"/>
      <c r="E1919" s="465"/>
      <c r="F1919" s="18"/>
    </row>
    <row r="1920" spans="1:6" x14ac:dyDescent="0.2">
      <c r="A1920" s="41"/>
      <c r="B1920" s="13"/>
      <c r="C1920" s="13"/>
      <c r="D1920" s="17"/>
      <c r="E1920" s="465"/>
      <c r="F1920" s="18"/>
    </row>
    <row r="1921" spans="1:6" x14ac:dyDescent="0.2">
      <c r="A1921" s="41"/>
      <c r="B1921" s="13"/>
      <c r="C1921" s="13"/>
      <c r="D1921" s="17"/>
      <c r="E1921" s="465"/>
      <c r="F1921" s="18"/>
    </row>
    <row r="1922" spans="1:6" x14ac:dyDescent="0.2">
      <c r="A1922" s="41"/>
      <c r="B1922" s="13"/>
      <c r="C1922" s="13"/>
      <c r="D1922" s="17"/>
      <c r="E1922" s="465"/>
      <c r="F1922" s="18"/>
    </row>
    <row r="1923" spans="1:6" x14ac:dyDescent="0.2">
      <c r="A1923" s="41"/>
      <c r="B1923" s="13"/>
      <c r="C1923" s="13"/>
      <c r="D1923" s="17"/>
      <c r="E1923" s="465"/>
      <c r="F1923" s="18"/>
    </row>
    <row r="1924" spans="1:6" x14ac:dyDescent="0.2">
      <c r="A1924" s="41"/>
      <c r="B1924" s="13"/>
      <c r="C1924" s="13"/>
      <c r="D1924" s="17"/>
      <c r="E1924" s="465"/>
      <c r="F1924" s="18"/>
    </row>
    <row r="1925" spans="1:6" x14ac:dyDescent="0.2">
      <c r="A1925" s="41"/>
      <c r="B1925" s="13"/>
      <c r="C1925" s="13"/>
      <c r="D1925" s="17"/>
      <c r="E1925" s="465"/>
      <c r="F1925" s="18"/>
    </row>
    <row r="1926" spans="1:6" x14ac:dyDescent="0.2">
      <c r="A1926" s="41"/>
      <c r="B1926" s="13"/>
      <c r="C1926" s="13"/>
      <c r="D1926" s="17"/>
      <c r="E1926" s="465"/>
      <c r="F1926" s="18"/>
    </row>
    <row r="1927" spans="1:6" x14ac:dyDescent="0.2">
      <c r="A1927" s="41"/>
      <c r="B1927" s="13"/>
      <c r="C1927" s="13"/>
      <c r="D1927" s="17"/>
      <c r="E1927" s="465"/>
      <c r="F1927" s="18"/>
    </row>
    <row r="1928" spans="1:6" x14ac:dyDescent="0.2">
      <c r="A1928" s="41"/>
      <c r="B1928" s="13"/>
      <c r="C1928" s="13"/>
      <c r="D1928" s="17"/>
      <c r="E1928" s="465"/>
      <c r="F1928" s="18"/>
    </row>
    <row r="1929" spans="1:6" x14ac:dyDescent="0.2">
      <c r="A1929" s="41"/>
      <c r="B1929" s="13"/>
      <c r="C1929" s="13"/>
      <c r="D1929" s="17"/>
      <c r="E1929" s="465"/>
      <c r="F1929" s="18"/>
    </row>
    <row r="1930" spans="1:6" x14ac:dyDescent="0.2">
      <c r="A1930" s="41"/>
      <c r="B1930" s="13"/>
      <c r="C1930" s="13"/>
      <c r="D1930" s="17"/>
      <c r="E1930" s="465"/>
      <c r="F1930" s="18"/>
    </row>
    <row r="1931" spans="1:6" x14ac:dyDescent="0.2">
      <c r="A1931" s="41"/>
      <c r="B1931" s="13"/>
      <c r="C1931" s="13"/>
      <c r="D1931" s="17"/>
      <c r="E1931" s="465"/>
      <c r="F1931" s="18"/>
    </row>
    <row r="1932" spans="1:6" x14ac:dyDescent="0.2">
      <c r="A1932" s="41"/>
      <c r="B1932" s="13"/>
      <c r="C1932" s="13"/>
      <c r="D1932" s="17"/>
      <c r="E1932" s="465"/>
      <c r="F1932" s="18"/>
    </row>
    <row r="1933" spans="1:6" x14ac:dyDescent="0.2">
      <c r="A1933" s="41"/>
      <c r="B1933" s="13"/>
      <c r="C1933" s="13"/>
      <c r="D1933" s="17"/>
      <c r="E1933" s="465"/>
      <c r="F1933" s="18"/>
    </row>
    <row r="1934" spans="1:6" x14ac:dyDescent="0.2">
      <c r="A1934" s="41"/>
      <c r="B1934" s="13"/>
      <c r="C1934" s="13"/>
      <c r="D1934" s="17"/>
      <c r="E1934" s="465"/>
      <c r="F1934" s="18"/>
    </row>
    <row r="1935" spans="1:6" x14ac:dyDescent="0.2">
      <c r="A1935" s="41"/>
      <c r="B1935" s="13"/>
      <c r="C1935" s="13"/>
      <c r="D1935" s="17"/>
      <c r="E1935" s="465"/>
      <c r="F1935" s="18"/>
    </row>
    <row r="1936" spans="1:6" x14ac:dyDescent="0.2">
      <c r="A1936" s="41"/>
      <c r="B1936" s="13"/>
      <c r="C1936" s="13"/>
      <c r="D1936" s="17"/>
      <c r="E1936" s="465"/>
      <c r="F1936" s="18"/>
    </row>
    <row r="1937" spans="1:6" x14ac:dyDescent="0.2">
      <c r="A1937" s="41"/>
      <c r="B1937" s="13"/>
      <c r="C1937" s="13"/>
      <c r="D1937" s="17"/>
      <c r="E1937" s="465"/>
      <c r="F1937" s="18"/>
    </row>
    <row r="1938" spans="1:6" x14ac:dyDescent="0.2">
      <c r="A1938" s="41"/>
      <c r="B1938" s="13"/>
      <c r="C1938" s="13"/>
      <c r="D1938" s="17"/>
      <c r="E1938" s="465"/>
      <c r="F1938" s="18"/>
    </row>
    <row r="1939" spans="1:6" x14ac:dyDescent="0.2">
      <c r="A1939" s="41"/>
      <c r="B1939" s="13"/>
      <c r="C1939" s="13"/>
      <c r="D1939" s="17"/>
      <c r="E1939" s="465"/>
      <c r="F1939" s="18"/>
    </row>
    <row r="1940" spans="1:6" x14ac:dyDescent="0.2">
      <c r="A1940" s="41"/>
      <c r="B1940" s="13"/>
      <c r="C1940" s="13"/>
      <c r="D1940" s="17"/>
      <c r="E1940" s="465"/>
      <c r="F1940" s="18"/>
    </row>
    <row r="1941" spans="1:6" x14ac:dyDescent="0.2">
      <c r="A1941" s="41"/>
      <c r="B1941" s="13"/>
      <c r="C1941" s="13"/>
      <c r="D1941" s="17"/>
      <c r="E1941" s="465"/>
      <c r="F1941" s="18"/>
    </row>
    <row r="1942" spans="1:6" x14ac:dyDescent="0.2">
      <c r="A1942" s="41"/>
      <c r="B1942" s="13"/>
      <c r="C1942" s="13"/>
      <c r="D1942" s="17"/>
      <c r="E1942" s="465"/>
      <c r="F1942" s="18"/>
    </row>
    <row r="1943" spans="1:6" x14ac:dyDescent="0.2">
      <c r="A1943" s="41"/>
      <c r="B1943" s="13"/>
      <c r="C1943" s="13"/>
      <c r="D1943" s="17"/>
      <c r="E1943" s="465"/>
      <c r="F1943" s="18"/>
    </row>
    <row r="1944" spans="1:6" x14ac:dyDescent="0.2">
      <c r="A1944" s="41"/>
      <c r="B1944" s="13"/>
      <c r="C1944" s="13"/>
      <c r="D1944" s="17"/>
      <c r="E1944" s="465"/>
      <c r="F1944" s="18"/>
    </row>
    <row r="1945" spans="1:6" x14ac:dyDescent="0.2">
      <c r="A1945" s="41"/>
      <c r="B1945" s="13"/>
      <c r="C1945" s="13"/>
      <c r="D1945" s="17"/>
      <c r="E1945" s="465"/>
      <c r="F1945" s="18"/>
    </row>
    <row r="1946" spans="1:6" x14ac:dyDescent="0.2">
      <c r="A1946" s="41"/>
      <c r="B1946" s="13"/>
      <c r="C1946" s="13"/>
      <c r="D1946" s="17"/>
      <c r="E1946" s="465"/>
      <c r="F1946" s="18"/>
    </row>
    <row r="1947" spans="1:6" x14ac:dyDescent="0.2">
      <c r="A1947" s="41"/>
      <c r="B1947" s="13"/>
      <c r="C1947" s="13"/>
      <c r="D1947" s="17"/>
      <c r="E1947" s="465"/>
      <c r="F1947" s="18"/>
    </row>
    <row r="1948" spans="1:6" x14ac:dyDescent="0.2">
      <c r="A1948" s="41"/>
      <c r="B1948" s="13"/>
      <c r="C1948" s="13"/>
      <c r="D1948" s="17"/>
      <c r="E1948" s="465"/>
      <c r="F1948" s="18"/>
    </row>
    <row r="1949" spans="1:6" x14ac:dyDescent="0.2">
      <c r="A1949" s="41"/>
      <c r="B1949" s="13"/>
      <c r="C1949" s="13"/>
      <c r="D1949" s="17"/>
      <c r="E1949" s="465"/>
      <c r="F1949" s="18"/>
    </row>
    <row r="1950" spans="1:6" x14ac:dyDescent="0.2">
      <c r="A1950" s="41"/>
      <c r="B1950" s="13"/>
      <c r="C1950" s="13"/>
      <c r="D1950" s="17"/>
      <c r="E1950" s="465"/>
      <c r="F1950" s="18"/>
    </row>
    <row r="1951" spans="1:6" x14ac:dyDescent="0.2">
      <c r="A1951" s="41"/>
      <c r="B1951" s="13"/>
      <c r="C1951" s="13"/>
      <c r="D1951" s="17"/>
      <c r="E1951" s="465"/>
      <c r="F1951" s="18"/>
    </row>
    <row r="1952" spans="1:6" x14ac:dyDescent="0.2">
      <c r="A1952" s="41"/>
      <c r="B1952" s="13"/>
      <c r="C1952" s="13"/>
      <c r="D1952" s="17"/>
      <c r="E1952" s="465"/>
      <c r="F1952" s="18"/>
    </row>
    <row r="1953" spans="1:6" x14ac:dyDescent="0.2">
      <c r="A1953" s="41"/>
      <c r="B1953" s="13"/>
      <c r="C1953" s="13"/>
      <c r="D1953" s="17"/>
      <c r="E1953" s="465"/>
      <c r="F1953" s="18"/>
    </row>
    <row r="1954" spans="1:6" x14ac:dyDescent="0.2">
      <c r="A1954" s="41"/>
      <c r="B1954" s="13"/>
      <c r="C1954" s="13"/>
      <c r="D1954" s="17"/>
      <c r="E1954" s="465"/>
      <c r="F1954" s="18"/>
    </row>
    <row r="1955" spans="1:6" x14ac:dyDescent="0.2">
      <c r="A1955" s="41"/>
      <c r="B1955" s="13"/>
      <c r="C1955" s="13"/>
      <c r="D1955" s="17"/>
      <c r="E1955" s="465"/>
      <c r="F1955" s="18"/>
    </row>
    <row r="1956" spans="1:6" x14ac:dyDescent="0.2">
      <c r="A1956" s="41"/>
      <c r="B1956" s="13"/>
      <c r="C1956" s="13"/>
      <c r="D1956" s="17"/>
      <c r="E1956" s="465"/>
      <c r="F1956" s="18"/>
    </row>
    <row r="1957" spans="1:6" x14ac:dyDescent="0.2">
      <c r="A1957" s="41"/>
      <c r="B1957" s="13"/>
      <c r="C1957" s="13"/>
      <c r="D1957" s="17"/>
      <c r="E1957" s="465"/>
      <c r="F1957" s="18"/>
    </row>
    <row r="1958" spans="1:6" x14ac:dyDescent="0.2">
      <c r="A1958" s="41"/>
      <c r="B1958" s="13"/>
      <c r="C1958" s="13"/>
      <c r="D1958" s="17"/>
      <c r="E1958" s="465"/>
      <c r="F1958" s="18"/>
    </row>
    <row r="1959" spans="1:6" x14ac:dyDescent="0.2">
      <c r="A1959" s="41"/>
      <c r="B1959" s="13"/>
      <c r="C1959" s="13"/>
      <c r="D1959" s="17"/>
      <c r="E1959" s="465"/>
      <c r="F1959" s="18"/>
    </row>
    <row r="1960" spans="1:6" x14ac:dyDescent="0.2">
      <c r="A1960" s="41"/>
      <c r="B1960" s="13"/>
      <c r="C1960" s="13"/>
      <c r="D1960" s="17"/>
      <c r="E1960" s="465"/>
      <c r="F1960" s="18"/>
    </row>
    <row r="1961" spans="1:6" x14ac:dyDescent="0.2">
      <c r="A1961" s="41"/>
      <c r="B1961" s="13"/>
      <c r="C1961" s="13"/>
      <c r="D1961" s="17"/>
      <c r="E1961" s="465"/>
      <c r="F1961" s="18"/>
    </row>
    <row r="1962" spans="1:6" x14ac:dyDescent="0.2">
      <c r="A1962" s="41"/>
      <c r="B1962" s="13"/>
      <c r="C1962" s="13"/>
      <c r="D1962" s="17"/>
      <c r="E1962" s="465"/>
      <c r="F1962" s="18"/>
    </row>
    <row r="1963" spans="1:6" x14ac:dyDescent="0.2">
      <c r="A1963" s="41"/>
      <c r="B1963" s="13"/>
      <c r="C1963" s="13"/>
      <c r="D1963" s="17"/>
      <c r="E1963" s="465"/>
      <c r="F1963" s="18"/>
    </row>
    <row r="1964" spans="1:6" x14ac:dyDescent="0.2">
      <c r="A1964" s="41"/>
      <c r="B1964" s="13"/>
      <c r="C1964" s="13"/>
      <c r="D1964" s="17"/>
      <c r="E1964" s="465"/>
      <c r="F1964" s="18"/>
    </row>
    <row r="1965" spans="1:6" x14ac:dyDescent="0.2">
      <c r="A1965" s="41"/>
      <c r="B1965" s="13"/>
      <c r="C1965" s="13"/>
      <c r="D1965" s="17"/>
      <c r="E1965" s="465"/>
      <c r="F1965" s="18"/>
    </row>
    <row r="1966" spans="1:6" x14ac:dyDescent="0.2">
      <c r="A1966" s="41"/>
      <c r="B1966" s="13"/>
      <c r="C1966" s="13"/>
      <c r="D1966" s="17"/>
      <c r="E1966" s="465"/>
      <c r="F1966" s="18"/>
    </row>
    <row r="1967" spans="1:6" x14ac:dyDescent="0.2">
      <c r="A1967" s="41"/>
      <c r="B1967" s="13"/>
      <c r="C1967" s="13"/>
      <c r="D1967" s="17"/>
      <c r="E1967" s="465"/>
      <c r="F1967" s="18"/>
    </row>
    <row r="1968" spans="1:6" x14ac:dyDescent="0.2">
      <c r="A1968" s="41"/>
      <c r="B1968" s="13"/>
      <c r="C1968" s="13"/>
      <c r="D1968" s="17"/>
      <c r="E1968" s="465"/>
      <c r="F1968" s="18"/>
    </row>
    <row r="1969" spans="1:6" x14ac:dyDescent="0.2">
      <c r="A1969" s="41"/>
      <c r="B1969" s="13"/>
      <c r="C1969" s="13"/>
      <c r="D1969" s="17"/>
      <c r="E1969" s="465"/>
      <c r="F1969" s="18"/>
    </row>
    <row r="1970" spans="1:6" x14ac:dyDescent="0.2">
      <c r="A1970" s="41"/>
      <c r="B1970" s="13"/>
      <c r="C1970" s="13"/>
      <c r="D1970" s="17"/>
      <c r="E1970" s="465"/>
      <c r="F1970" s="18"/>
    </row>
    <row r="1971" spans="1:6" x14ac:dyDescent="0.2">
      <c r="A1971" s="41"/>
      <c r="B1971" s="13"/>
      <c r="C1971" s="13"/>
      <c r="D1971" s="17"/>
      <c r="E1971" s="465"/>
      <c r="F1971" s="18"/>
    </row>
    <row r="1972" spans="1:6" x14ac:dyDescent="0.2">
      <c r="A1972" s="41"/>
      <c r="B1972" s="13"/>
      <c r="C1972" s="13"/>
      <c r="D1972" s="17"/>
      <c r="E1972" s="465"/>
      <c r="F1972" s="18"/>
    </row>
    <row r="1973" spans="1:6" x14ac:dyDescent="0.2">
      <c r="A1973" s="41"/>
      <c r="B1973" s="13"/>
      <c r="C1973" s="13"/>
      <c r="D1973" s="17"/>
      <c r="E1973" s="465"/>
      <c r="F1973" s="18"/>
    </row>
    <row r="1974" spans="1:6" x14ac:dyDescent="0.2">
      <c r="A1974" s="41"/>
      <c r="B1974" s="13"/>
      <c r="C1974" s="13"/>
      <c r="D1974" s="17"/>
      <c r="E1974" s="465"/>
      <c r="F1974" s="18"/>
    </row>
    <row r="1975" spans="1:6" x14ac:dyDescent="0.2">
      <c r="A1975" s="41"/>
      <c r="B1975" s="13"/>
      <c r="C1975" s="13"/>
      <c r="D1975" s="17"/>
      <c r="E1975" s="465"/>
      <c r="F1975" s="18"/>
    </row>
    <row r="1976" spans="1:6" x14ac:dyDescent="0.2">
      <c r="A1976" s="41"/>
      <c r="B1976" s="13"/>
      <c r="C1976" s="13"/>
      <c r="D1976" s="17"/>
      <c r="E1976" s="465"/>
      <c r="F1976" s="18"/>
    </row>
    <row r="1977" spans="1:6" x14ac:dyDescent="0.2">
      <c r="A1977" s="41"/>
      <c r="B1977" s="13"/>
      <c r="C1977" s="13"/>
      <c r="D1977" s="17"/>
      <c r="E1977" s="465"/>
      <c r="F1977" s="18"/>
    </row>
    <row r="1978" spans="1:6" x14ac:dyDescent="0.2">
      <c r="A1978" s="41"/>
      <c r="B1978" s="13"/>
      <c r="C1978" s="13"/>
      <c r="D1978" s="17"/>
      <c r="E1978" s="465"/>
      <c r="F1978" s="18"/>
    </row>
    <row r="1979" spans="1:6" x14ac:dyDescent="0.2">
      <c r="A1979" s="41"/>
      <c r="B1979" s="13"/>
      <c r="C1979" s="13"/>
      <c r="D1979" s="17"/>
      <c r="E1979" s="465"/>
      <c r="F1979" s="18"/>
    </row>
    <row r="1980" spans="1:6" x14ac:dyDescent="0.2">
      <c r="A1980" s="41"/>
      <c r="B1980" s="13"/>
      <c r="C1980" s="13"/>
      <c r="D1980" s="17"/>
      <c r="E1980" s="465"/>
      <c r="F1980" s="18"/>
    </row>
    <row r="1981" spans="1:6" x14ac:dyDescent="0.2">
      <c r="A1981" s="41"/>
      <c r="B1981" s="13"/>
      <c r="C1981" s="13"/>
      <c r="D1981" s="17"/>
      <c r="E1981" s="465"/>
      <c r="F1981" s="18"/>
    </row>
    <row r="1982" spans="1:6" x14ac:dyDescent="0.2">
      <c r="A1982" s="41"/>
      <c r="B1982" s="13"/>
      <c r="C1982" s="13"/>
      <c r="D1982" s="17"/>
      <c r="E1982" s="465"/>
      <c r="F1982" s="18"/>
    </row>
    <row r="1983" spans="1:6" x14ac:dyDescent="0.2">
      <c r="A1983" s="41"/>
      <c r="B1983" s="13"/>
      <c r="C1983" s="13"/>
      <c r="D1983" s="17"/>
      <c r="E1983" s="465"/>
      <c r="F1983" s="18"/>
    </row>
    <row r="1984" spans="1:6" x14ac:dyDescent="0.2">
      <c r="A1984" s="41"/>
      <c r="B1984" s="13"/>
      <c r="C1984" s="13"/>
      <c r="D1984" s="17"/>
      <c r="E1984" s="465"/>
      <c r="F1984" s="18"/>
    </row>
    <row r="1985" spans="1:6" x14ac:dyDescent="0.2">
      <c r="A1985" s="41"/>
      <c r="B1985" s="13"/>
      <c r="C1985" s="13"/>
      <c r="D1985" s="17"/>
      <c r="E1985" s="465"/>
      <c r="F1985" s="18"/>
    </row>
    <row r="1986" spans="1:6" x14ac:dyDescent="0.2">
      <c r="A1986" s="41"/>
      <c r="B1986" s="13"/>
      <c r="C1986" s="13"/>
      <c r="D1986" s="17"/>
      <c r="E1986" s="465"/>
      <c r="F1986" s="18"/>
    </row>
    <row r="1987" spans="1:6" x14ac:dyDescent="0.2">
      <c r="A1987" s="41"/>
      <c r="B1987" s="13"/>
      <c r="C1987" s="13"/>
      <c r="D1987" s="17"/>
      <c r="E1987" s="465"/>
      <c r="F1987" s="18"/>
    </row>
    <row r="1988" spans="1:6" x14ac:dyDescent="0.2">
      <c r="A1988" s="41"/>
      <c r="B1988" s="13"/>
      <c r="C1988" s="13"/>
      <c r="D1988" s="17"/>
      <c r="E1988" s="465"/>
      <c r="F1988" s="18"/>
    </row>
    <row r="1989" spans="1:6" x14ac:dyDescent="0.2">
      <c r="A1989" s="41"/>
      <c r="B1989" s="13"/>
      <c r="C1989" s="13"/>
      <c r="D1989" s="17"/>
      <c r="E1989" s="465"/>
      <c r="F1989" s="18"/>
    </row>
    <row r="1990" spans="1:6" x14ac:dyDescent="0.2">
      <c r="A1990" s="41"/>
      <c r="B1990" s="13"/>
      <c r="C1990" s="13"/>
      <c r="D1990" s="17"/>
      <c r="E1990" s="465"/>
      <c r="F1990" s="18"/>
    </row>
    <row r="1991" spans="1:6" x14ac:dyDescent="0.2">
      <c r="A1991" s="41"/>
      <c r="B1991" s="13"/>
      <c r="C1991" s="13"/>
      <c r="D1991" s="17"/>
      <c r="E1991" s="465"/>
      <c r="F1991" s="18"/>
    </row>
    <row r="1992" spans="1:6" x14ac:dyDescent="0.2">
      <c r="A1992" s="41"/>
      <c r="B1992" s="13"/>
      <c r="C1992" s="13"/>
      <c r="D1992" s="17"/>
      <c r="E1992" s="465"/>
      <c r="F1992" s="18"/>
    </row>
    <row r="1993" spans="1:6" x14ac:dyDescent="0.2">
      <c r="A1993" s="41"/>
      <c r="B1993" s="13"/>
      <c r="C1993" s="13"/>
      <c r="D1993" s="17"/>
      <c r="E1993" s="465"/>
      <c r="F1993" s="18"/>
    </row>
    <row r="1994" spans="1:6" x14ac:dyDescent="0.2">
      <c r="A1994" s="41"/>
      <c r="B1994" s="13"/>
      <c r="C1994" s="13"/>
      <c r="D1994" s="17"/>
      <c r="E1994" s="465"/>
      <c r="F1994" s="18"/>
    </row>
    <row r="1995" spans="1:6" x14ac:dyDescent="0.2">
      <c r="A1995" s="41"/>
      <c r="B1995" s="13"/>
      <c r="C1995" s="13"/>
      <c r="D1995" s="17"/>
      <c r="E1995" s="465"/>
      <c r="F1995" s="18"/>
    </row>
    <row r="1996" spans="1:6" x14ac:dyDescent="0.2">
      <c r="A1996" s="41"/>
      <c r="B1996" s="13"/>
      <c r="C1996" s="13"/>
      <c r="D1996" s="17"/>
      <c r="E1996" s="465"/>
      <c r="F1996" s="18"/>
    </row>
    <row r="1997" spans="1:6" x14ac:dyDescent="0.2">
      <c r="A1997" s="41"/>
      <c r="B1997" s="13"/>
      <c r="C1997" s="13"/>
      <c r="D1997" s="17"/>
      <c r="E1997" s="465"/>
      <c r="F1997" s="18"/>
    </row>
    <row r="1998" spans="1:6" x14ac:dyDescent="0.2">
      <c r="A1998" s="41"/>
      <c r="B1998" s="13"/>
      <c r="C1998" s="13"/>
      <c r="D1998" s="17"/>
      <c r="E1998" s="465"/>
      <c r="F1998" s="18"/>
    </row>
    <row r="1999" spans="1:6" x14ac:dyDescent="0.2">
      <c r="A1999" s="41"/>
      <c r="B1999" s="13"/>
      <c r="C1999" s="13"/>
      <c r="D1999" s="17"/>
      <c r="E1999" s="465"/>
      <c r="F1999" s="18"/>
    </row>
    <row r="2000" spans="1:6" x14ac:dyDescent="0.2">
      <c r="A2000" s="41"/>
      <c r="B2000" s="13"/>
      <c r="C2000" s="13"/>
      <c r="D2000" s="17"/>
      <c r="E2000" s="465"/>
      <c r="F2000" s="18"/>
    </row>
    <row r="2001" spans="1:6" x14ac:dyDescent="0.2">
      <c r="A2001" s="41"/>
      <c r="B2001" s="13"/>
      <c r="C2001" s="13"/>
      <c r="D2001" s="17"/>
      <c r="E2001" s="465"/>
      <c r="F2001" s="18"/>
    </row>
    <row r="2002" spans="1:6" x14ac:dyDescent="0.2">
      <c r="A2002" s="41"/>
      <c r="B2002" s="13"/>
      <c r="C2002" s="13"/>
      <c r="D2002" s="17"/>
      <c r="E2002" s="465"/>
      <c r="F2002" s="18"/>
    </row>
    <row r="2003" spans="1:6" x14ac:dyDescent="0.2">
      <c r="A2003" s="41"/>
      <c r="B2003" s="13"/>
      <c r="C2003" s="13"/>
      <c r="D2003" s="17"/>
      <c r="E2003" s="465"/>
      <c r="F2003" s="18"/>
    </row>
    <row r="2004" spans="1:6" x14ac:dyDescent="0.2">
      <c r="A2004" s="41"/>
      <c r="B2004" s="13"/>
      <c r="C2004" s="13"/>
      <c r="D2004" s="17"/>
      <c r="E2004" s="465"/>
      <c r="F2004" s="18"/>
    </row>
    <row r="2005" spans="1:6" x14ac:dyDescent="0.2">
      <c r="A2005" s="41"/>
      <c r="B2005" s="13"/>
      <c r="C2005" s="13"/>
      <c r="D2005" s="17"/>
      <c r="E2005" s="465"/>
      <c r="F2005" s="18"/>
    </row>
    <row r="2006" spans="1:6" x14ac:dyDescent="0.2">
      <c r="A2006" s="41"/>
      <c r="B2006" s="13"/>
      <c r="C2006" s="13"/>
      <c r="D2006" s="17"/>
      <c r="E2006" s="465"/>
      <c r="F2006" s="18"/>
    </row>
    <row r="2007" spans="1:6" x14ac:dyDescent="0.2">
      <c r="A2007" s="41"/>
      <c r="B2007" s="13"/>
      <c r="C2007" s="13"/>
      <c r="D2007" s="17"/>
      <c r="E2007" s="465"/>
      <c r="F2007" s="18"/>
    </row>
    <row r="2008" spans="1:6" x14ac:dyDescent="0.2">
      <c r="A2008" s="41"/>
      <c r="B2008" s="13"/>
      <c r="C2008" s="13"/>
      <c r="D2008" s="17"/>
      <c r="E2008" s="465"/>
      <c r="F2008" s="18"/>
    </row>
    <row r="2009" spans="1:6" x14ac:dyDescent="0.2">
      <c r="A2009" s="41"/>
      <c r="B2009" s="13"/>
      <c r="C2009" s="13"/>
      <c r="D2009" s="17"/>
      <c r="E2009" s="465"/>
      <c r="F2009" s="18"/>
    </row>
    <row r="2010" spans="1:6" x14ac:dyDescent="0.2">
      <c r="A2010" s="41"/>
      <c r="B2010" s="13"/>
      <c r="C2010" s="13"/>
      <c r="D2010" s="17"/>
      <c r="E2010" s="465"/>
      <c r="F2010" s="18"/>
    </row>
    <row r="2011" spans="1:6" x14ac:dyDescent="0.2">
      <c r="A2011" s="41"/>
      <c r="B2011" s="13"/>
      <c r="C2011" s="13"/>
      <c r="D2011" s="17"/>
      <c r="E2011" s="465"/>
      <c r="F2011" s="18"/>
    </row>
    <row r="2012" spans="1:6" x14ac:dyDescent="0.2">
      <c r="A2012" s="41"/>
      <c r="B2012" s="13"/>
      <c r="C2012" s="13"/>
      <c r="D2012" s="17"/>
      <c r="E2012" s="465"/>
      <c r="F2012" s="18"/>
    </row>
    <row r="2013" spans="1:6" x14ac:dyDescent="0.2">
      <c r="A2013" s="41"/>
      <c r="B2013" s="13"/>
      <c r="C2013" s="13"/>
      <c r="D2013" s="17"/>
      <c r="E2013" s="465"/>
      <c r="F2013" s="18"/>
    </row>
    <row r="2014" spans="1:6" x14ac:dyDescent="0.2">
      <c r="A2014" s="41"/>
      <c r="B2014" s="13"/>
      <c r="C2014" s="13"/>
      <c r="D2014" s="17"/>
      <c r="E2014" s="465"/>
      <c r="F2014" s="18"/>
    </row>
    <row r="2015" spans="1:6" x14ac:dyDescent="0.2">
      <c r="A2015" s="41"/>
      <c r="B2015" s="13"/>
      <c r="C2015" s="13"/>
      <c r="D2015" s="17"/>
      <c r="E2015" s="465"/>
      <c r="F2015" s="18"/>
    </row>
    <row r="2016" spans="1:6" x14ac:dyDescent="0.2">
      <c r="A2016" s="41"/>
      <c r="B2016" s="13"/>
      <c r="C2016" s="13"/>
      <c r="D2016" s="17"/>
      <c r="E2016" s="465"/>
      <c r="F2016" s="18"/>
    </row>
    <row r="2017" spans="1:6" x14ac:dyDescent="0.2">
      <c r="A2017" s="41"/>
      <c r="B2017" s="13"/>
      <c r="C2017" s="13"/>
      <c r="D2017" s="17"/>
      <c r="E2017" s="465"/>
      <c r="F2017" s="18"/>
    </row>
    <row r="2018" spans="1:6" x14ac:dyDescent="0.2">
      <c r="A2018" s="41"/>
      <c r="B2018" s="13"/>
      <c r="C2018" s="13"/>
      <c r="D2018" s="17"/>
      <c r="E2018" s="465"/>
      <c r="F2018" s="18"/>
    </row>
    <row r="2019" spans="1:6" x14ac:dyDescent="0.2">
      <c r="A2019" s="41"/>
      <c r="B2019" s="13"/>
      <c r="C2019" s="13"/>
      <c r="D2019" s="17"/>
      <c r="E2019" s="465"/>
      <c r="F2019" s="18"/>
    </row>
    <row r="2020" spans="1:6" x14ac:dyDescent="0.2">
      <c r="A2020" s="41"/>
      <c r="B2020" s="13"/>
      <c r="C2020" s="13"/>
      <c r="D2020" s="17"/>
      <c r="E2020" s="465"/>
      <c r="F2020" s="18"/>
    </row>
    <row r="2021" spans="1:6" x14ac:dyDescent="0.2">
      <c r="A2021" s="41"/>
      <c r="B2021" s="13"/>
      <c r="C2021" s="13"/>
      <c r="D2021" s="17"/>
      <c r="E2021" s="465"/>
      <c r="F2021" s="18"/>
    </row>
    <row r="2022" spans="1:6" x14ac:dyDescent="0.2">
      <c r="A2022" s="41"/>
      <c r="B2022" s="13"/>
      <c r="C2022" s="13"/>
      <c r="D2022" s="17"/>
      <c r="E2022" s="465"/>
      <c r="F2022" s="18"/>
    </row>
    <row r="2023" spans="1:6" x14ac:dyDescent="0.2">
      <c r="A2023" s="41"/>
      <c r="B2023" s="13"/>
      <c r="C2023" s="13"/>
      <c r="D2023" s="17"/>
      <c r="E2023" s="465"/>
      <c r="F2023" s="18"/>
    </row>
    <row r="2024" spans="1:6" x14ac:dyDescent="0.2">
      <c r="A2024" s="41"/>
      <c r="B2024" s="13"/>
      <c r="C2024" s="13"/>
      <c r="D2024" s="17"/>
      <c r="E2024" s="465"/>
      <c r="F2024" s="18"/>
    </row>
    <row r="2025" spans="1:6" x14ac:dyDescent="0.2">
      <c r="A2025" s="41"/>
      <c r="B2025" s="13"/>
      <c r="C2025" s="13"/>
      <c r="D2025" s="17"/>
      <c r="E2025" s="465"/>
      <c r="F2025" s="18"/>
    </row>
    <row r="2026" spans="1:6" x14ac:dyDescent="0.2">
      <c r="A2026" s="41"/>
      <c r="B2026" s="13"/>
      <c r="C2026" s="13"/>
      <c r="D2026" s="17"/>
      <c r="E2026" s="465"/>
      <c r="F2026" s="18"/>
    </row>
    <row r="2027" spans="1:6" x14ac:dyDescent="0.2">
      <c r="A2027" s="41"/>
      <c r="B2027" s="13"/>
      <c r="C2027" s="13"/>
      <c r="D2027" s="17"/>
      <c r="E2027" s="465"/>
      <c r="F2027" s="18"/>
    </row>
    <row r="2028" spans="1:6" x14ac:dyDescent="0.2">
      <c r="A2028" s="41"/>
      <c r="B2028" s="13"/>
      <c r="C2028" s="13"/>
      <c r="D2028" s="17"/>
      <c r="E2028" s="465"/>
      <c r="F2028" s="18"/>
    </row>
    <row r="2029" spans="1:6" x14ac:dyDescent="0.2">
      <c r="A2029" s="41"/>
      <c r="B2029" s="13"/>
      <c r="C2029" s="13"/>
      <c r="D2029" s="17"/>
      <c r="E2029" s="465"/>
      <c r="F2029" s="18"/>
    </row>
    <row r="2030" spans="1:6" x14ac:dyDescent="0.2">
      <c r="A2030" s="41"/>
      <c r="B2030" s="13"/>
      <c r="C2030" s="13"/>
      <c r="D2030" s="17"/>
      <c r="E2030" s="465"/>
      <c r="F2030" s="18"/>
    </row>
    <row r="2031" spans="1:6" x14ac:dyDescent="0.2">
      <c r="A2031" s="41"/>
      <c r="B2031" s="13"/>
      <c r="C2031" s="13"/>
      <c r="D2031" s="17"/>
      <c r="E2031" s="465"/>
      <c r="F2031" s="18"/>
    </row>
    <row r="2032" spans="1:6" x14ac:dyDescent="0.2">
      <c r="A2032" s="41"/>
      <c r="B2032" s="13"/>
      <c r="C2032" s="13"/>
      <c r="D2032" s="17"/>
      <c r="E2032" s="465"/>
      <c r="F2032" s="18"/>
    </row>
    <row r="2033" spans="1:6" x14ac:dyDescent="0.2">
      <c r="A2033" s="41"/>
      <c r="B2033" s="13"/>
      <c r="C2033" s="13"/>
      <c r="D2033" s="17"/>
      <c r="E2033" s="465"/>
      <c r="F2033" s="18"/>
    </row>
    <row r="2034" spans="1:6" x14ac:dyDescent="0.2">
      <c r="A2034" s="41"/>
      <c r="B2034" s="13"/>
      <c r="C2034" s="13"/>
      <c r="D2034" s="17"/>
      <c r="E2034" s="465"/>
      <c r="F2034" s="18"/>
    </row>
    <row r="2035" spans="1:6" x14ac:dyDescent="0.2">
      <c r="A2035" s="41"/>
      <c r="B2035" s="13"/>
      <c r="C2035" s="13"/>
      <c r="D2035" s="17"/>
      <c r="E2035" s="465"/>
      <c r="F2035" s="18"/>
    </row>
    <row r="2036" spans="1:6" x14ac:dyDescent="0.2">
      <c r="A2036" s="41"/>
      <c r="B2036" s="13"/>
      <c r="C2036" s="13"/>
      <c r="D2036" s="17"/>
      <c r="E2036" s="465"/>
      <c r="F2036" s="18"/>
    </row>
    <row r="2037" spans="1:6" x14ac:dyDescent="0.2">
      <c r="A2037" s="41"/>
      <c r="B2037" s="13"/>
      <c r="C2037" s="13"/>
      <c r="D2037" s="17"/>
      <c r="E2037" s="465"/>
      <c r="F2037" s="18"/>
    </row>
    <row r="2038" spans="1:6" x14ac:dyDescent="0.2">
      <c r="A2038" s="41"/>
      <c r="B2038" s="13"/>
      <c r="C2038" s="13"/>
      <c r="D2038" s="17"/>
      <c r="E2038" s="465"/>
      <c r="F2038" s="18"/>
    </row>
    <row r="2039" spans="1:6" x14ac:dyDescent="0.2">
      <c r="A2039" s="41"/>
      <c r="B2039" s="13"/>
      <c r="C2039" s="13"/>
      <c r="D2039" s="17"/>
      <c r="E2039" s="465"/>
      <c r="F2039" s="18"/>
    </row>
    <row r="2040" spans="1:6" x14ac:dyDescent="0.2">
      <c r="A2040" s="41"/>
      <c r="B2040" s="13"/>
      <c r="C2040" s="13"/>
      <c r="D2040" s="17"/>
      <c r="E2040" s="465"/>
      <c r="F2040" s="18"/>
    </row>
    <row r="2041" spans="1:6" x14ac:dyDescent="0.2">
      <c r="A2041" s="41"/>
      <c r="B2041" s="13"/>
      <c r="C2041" s="13"/>
      <c r="D2041" s="17"/>
      <c r="E2041" s="465"/>
      <c r="F2041" s="18"/>
    </row>
    <row r="2042" spans="1:6" x14ac:dyDescent="0.2">
      <c r="A2042" s="41"/>
      <c r="B2042" s="13"/>
      <c r="C2042" s="13"/>
      <c r="D2042" s="17"/>
      <c r="E2042" s="465"/>
      <c r="F2042" s="18"/>
    </row>
    <row r="2043" spans="1:6" x14ac:dyDescent="0.2">
      <c r="A2043" s="41"/>
      <c r="B2043" s="13"/>
      <c r="C2043" s="13"/>
      <c r="D2043" s="17"/>
      <c r="E2043" s="465"/>
      <c r="F2043" s="18"/>
    </row>
    <row r="2044" spans="1:6" x14ac:dyDescent="0.2">
      <c r="A2044" s="41"/>
      <c r="B2044" s="13"/>
      <c r="C2044" s="13"/>
      <c r="D2044" s="17"/>
      <c r="E2044" s="465"/>
      <c r="F2044" s="18"/>
    </row>
    <row r="2045" spans="1:6" x14ac:dyDescent="0.2">
      <c r="A2045" s="41"/>
      <c r="B2045" s="13"/>
      <c r="C2045" s="13"/>
      <c r="D2045" s="17"/>
      <c r="E2045" s="465"/>
      <c r="F2045" s="18"/>
    </row>
    <row r="2046" spans="1:6" x14ac:dyDescent="0.2">
      <c r="A2046" s="41"/>
      <c r="B2046" s="13"/>
      <c r="C2046" s="13"/>
      <c r="D2046" s="17"/>
      <c r="E2046" s="465"/>
      <c r="F2046" s="18"/>
    </row>
    <row r="2047" spans="1:6" x14ac:dyDescent="0.2">
      <c r="A2047" s="41"/>
      <c r="B2047" s="13"/>
      <c r="C2047" s="13"/>
      <c r="D2047" s="17"/>
      <c r="E2047" s="465"/>
      <c r="F2047" s="18"/>
    </row>
    <row r="2048" spans="1:6" x14ac:dyDescent="0.2">
      <c r="A2048" s="41"/>
      <c r="B2048" s="13"/>
      <c r="C2048" s="13"/>
      <c r="D2048" s="17"/>
      <c r="E2048" s="465"/>
      <c r="F2048" s="18"/>
    </row>
    <row r="2049" spans="1:6" x14ac:dyDescent="0.2">
      <c r="A2049" s="41"/>
      <c r="B2049" s="13"/>
      <c r="C2049" s="13"/>
      <c r="D2049" s="17"/>
      <c r="E2049" s="465"/>
      <c r="F2049" s="18"/>
    </row>
    <row r="2050" spans="1:6" x14ac:dyDescent="0.2">
      <c r="A2050" s="41"/>
      <c r="B2050" s="13"/>
      <c r="C2050" s="13"/>
      <c r="D2050" s="17"/>
      <c r="E2050" s="465"/>
      <c r="F2050" s="18"/>
    </row>
    <row r="2051" spans="1:6" x14ac:dyDescent="0.2">
      <c r="A2051" s="41"/>
      <c r="B2051" s="13"/>
      <c r="C2051" s="13"/>
      <c r="D2051" s="17"/>
      <c r="E2051" s="465"/>
      <c r="F2051" s="18"/>
    </row>
    <row r="2052" spans="1:6" x14ac:dyDescent="0.2">
      <c r="A2052" s="41"/>
      <c r="B2052" s="13"/>
      <c r="C2052" s="13"/>
      <c r="D2052" s="17"/>
      <c r="E2052" s="465"/>
      <c r="F2052" s="18"/>
    </row>
    <row r="2053" spans="1:6" x14ac:dyDescent="0.2">
      <c r="A2053" s="41"/>
      <c r="B2053" s="13"/>
      <c r="C2053" s="13"/>
      <c r="D2053" s="17"/>
      <c r="E2053" s="465"/>
      <c r="F2053" s="18"/>
    </row>
    <row r="2054" spans="1:6" x14ac:dyDescent="0.2">
      <c r="A2054" s="41"/>
      <c r="B2054" s="13"/>
      <c r="C2054" s="13"/>
      <c r="D2054" s="17"/>
      <c r="E2054" s="465"/>
      <c r="F2054" s="18"/>
    </row>
    <row r="2055" spans="1:6" x14ac:dyDescent="0.2">
      <c r="A2055" s="41"/>
      <c r="B2055" s="13"/>
      <c r="C2055" s="13"/>
      <c r="D2055" s="17"/>
      <c r="E2055" s="465"/>
      <c r="F2055" s="18"/>
    </row>
    <row r="2056" spans="1:6" x14ac:dyDescent="0.2">
      <c r="A2056" s="41"/>
      <c r="B2056" s="13"/>
      <c r="C2056" s="13"/>
      <c r="D2056" s="17"/>
      <c r="E2056" s="465"/>
      <c r="F2056" s="18"/>
    </row>
    <row r="2057" spans="1:6" x14ac:dyDescent="0.2">
      <c r="A2057" s="41"/>
      <c r="B2057" s="13"/>
      <c r="C2057" s="13"/>
      <c r="D2057" s="17"/>
      <c r="E2057" s="465"/>
      <c r="F2057" s="18"/>
    </row>
    <row r="2058" spans="1:6" x14ac:dyDescent="0.2">
      <c r="A2058" s="41"/>
      <c r="B2058" s="13"/>
      <c r="C2058" s="13"/>
      <c r="D2058" s="17"/>
      <c r="E2058" s="465"/>
      <c r="F2058" s="18"/>
    </row>
    <row r="2059" spans="1:6" x14ac:dyDescent="0.2">
      <c r="A2059" s="41"/>
      <c r="B2059" s="13"/>
      <c r="C2059" s="13"/>
      <c r="D2059" s="17"/>
      <c r="E2059" s="465"/>
      <c r="F2059" s="18"/>
    </row>
    <row r="2060" spans="1:6" x14ac:dyDescent="0.2">
      <c r="A2060" s="41"/>
      <c r="B2060" s="13"/>
      <c r="C2060" s="13"/>
      <c r="D2060" s="17"/>
      <c r="E2060" s="465"/>
      <c r="F2060" s="18"/>
    </row>
    <row r="2061" spans="1:6" x14ac:dyDescent="0.2">
      <c r="A2061" s="41"/>
      <c r="B2061" s="13"/>
      <c r="C2061" s="13"/>
      <c r="D2061" s="17"/>
      <c r="E2061" s="465"/>
      <c r="F2061" s="18"/>
    </row>
    <row r="2062" spans="1:6" x14ac:dyDescent="0.2">
      <c r="A2062" s="41"/>
      <c r="B2062" s="13"/>
      <c r="C2062" s="13"/>
      <c r="D2062" s="17"/>
      <c r="E2062" s="465"/>
      <c r="F2062" s="18"/>
    </row>
    <row r="2063" spans="1:6" x14ac:dyDescent="0.2">
      <c r="A2063" s="41"/>
      <c r="B2063" s="13"/>
      <c r="C2063" s="13"/>
      <c r="D2063" s="17"/>
      <c r="E2063" s="465"/>
      <c r="F2063" s="18"/>
    </row>
    <row r="2064" spans="1:6" x14ac:dyDescent="0.2">
      <c r="A2064" s="41"/>
      <c r="B2064" s="13"/>
      <c r="C2064" s="13"/>
      <c r="D2064" s="17"/>
      <c r="E2064" s="465"/>
      <c r="F2064" s="18"/>
    </row>
    <row r="2065" spans="1:6" x14ac:dyDescent="0.2">
      <c r="A2065" s="41"/>
      <c r="B2065" s="13"/>
      <c r="C2065" s="13"/>
      <c r="D2065" s="17"/>
      <c r="E2065" s="465"/>
      <c r="F2065" s="18"/>
    </row>
    <row r="2066" spans="1:6" x14ac:dyDescent="0.2">
      <c r="A2066" s="41"/>
      <c r="B2066" s="13"/>
      <c r="C2066" s="13"/>
      <c r="D2066" s="17"/>
      <c r="E2066" s="465"/>
      <c r="F2066" s="18"/>
    </row>
    <row r="2067" spans="1:6" x14ac:dyDescent="0.2">
      <c r="A2067" s="41"/>
      <c r="B2067" s="13"/>
      <c r="C2067" s="13"/>
      <c r="D2067" s="17"/>
      <c r="E2067" s="465"/>
      <c r="F2067" s="18"/>
    </row>
    <row r="2068" spans="1:6" x14ac:dyDescent="0.2">
      <c r="A2068" s="41"/>
      <c r="B2068" s="13"/>
      <c r="C2068" s="13"/>
      <c r="D2068" s="17"/>
      <c r="E2068" s="465"/>
      <c r="F2068" s="18"/>
    </row>
    <row r="2069" spans="1:6" x14ac:dyDescent="0.2">
      <c r="A2069" s="41"/>
      <c r="B2069" s="13"/>
      <c r="C2069" s="13"/>
      <c r="D2069" s="17"/>
      <c r="E2069" s="465"/>
      <c r="F2069" s="18"/>
    </row>
    <row r="2070" spans="1:6" x14ac:dyDescent="0.2">
      <c r="A2070" s="41"/>
      <c r="B2070" s="13"/>
      <c r="C2070" s="13"/>
      <c r="D2070" s="17"/>
      <c r="E2070" s="465"/>
      <c r="F2070" s="18"/>
    </row>
    <row r="2071" spans="1:6" x14ac:dyDescent="0.2">
      <c r="A2071" s="41"/>
      <c r="B2071" s="13"/>
      <c r="C2071" s="13"/>
      <c r="D2071" s="17"/>
      <c r="E2071" s="465"/>
      <c r="F2071" s="18"/>
    </row>
    <row r="2072" spans="1:6" x14ac:dyDescent="0.2">
      <c r="A2072" s="41"/>
      <c r="B2072" s="13"/>
      <c r="C2072" s="13"/>
      <c r="D2072" s="17"/>
      <c r="E2072" s="465"/>
      <c r="F2072" s="18"/>
    </row>
    <row r="2073" spans="1:6" x14ac:dyDescent="0.2">
      <c r="A2073" s="41"/>
      <c r="B2073" s="13"/>
      <c r="C2073" s="13"/>
      <c r="D2073" s="17"/>
      <c r="E2073" s="465"/>
      <c r="F2073" s="18"/>
    </row>
    <row r="2074" spans="1:6" x14ac:dyDescent="0.2">
      <c r="A2074" s="41"/>
      <c r="B2074" s="13"/>
      <c r="C2074" s="13"/>
      <c r="D2074" s="17"/>
      <c r="E2074" s="465"/>
      <c r="F2074" s="18"/>
    </row>
    <row r="2075" spans="1:6" x14ac:dyDescent="0.2">
      <c r="A2075" s="41"/>
      <c r="B2075" s="13"/>
      <c r="C2075" s="13"/>
      <c r="D2075" s="17"/>
      <c r="E2075" s="465"/>
      <c r="F2075" s="18"/>
    </row>
    <row r="2076" spans="1:6" x14ac:dyDescent="0.2">
      <c r="A2076" s="41"/>
      <c r="B2076" s="13"/>
      <c r="C2076" s="13"/>
      <c r="D2076" s="17"/>
      <c r="E2076" s="465"/>
      <c r="F2076" s="18"/>
    </row>
    <row r="2077" spans="1:6" x14ac:dyDescent="0.2">
      <c r="A2077" s="41"/>
      <c r="B2077" s="13"/>
      <c r="C2077" s="13"/>
      <c r="D2077" s="17"/>
      <c r="E2077" s="465"/>
      <c r="F2077" s="18"/>
    </row>
    <row r="2078" spans="1:6" x14ac:dyDescent="0.2">
      <c r="A2078" s="41"/>
      <c r="B2078" s="13"/>
      <c r="C2078" s="13"/>
      <c r="D2078" s="17"/>
      <c r="E2078" s="465"/>
      <c r="F2078" s="18"/>
    </row>
    <row r="2079" spans="1:6" x14ac:dyDescent="0.2">
      <c r="A2079" s="41"/>
      <c r="B2079" s="13"/>
      <c r="C2079" s="13"/>
      <c r="D2079" s="17"/>
      <c r="E2079" s="465"/>
      <c r="F2079" s="18"/>
    </row>
    <row r="2080" spans="1:6" x14ac:dyDescent="0.2">
      <c r="A2080" s="41"/>
      <c r="B2080" s="13"/>
      <c r="C2080" s="13"/>
      <c r="D2080" s="17"/>
      <c r="E2080" s="465"/>
      <c r="F2080" s="18"/>
    </row>
    <row r="2081" spans="1:6" x14ac:dyDescent="0.2">
      <c r="A2081" s="41"/>
      <c r="B2081" s="13"/>
      <c r="C2081" s="13"/>
      <c r="D2081" s="17"/>
      <c r="E2081" s="465"/>
      <c r="F2081" s="18"/>
    </row>
    <row r="2082" spans="1:6" x14ac:dyDescent="0.2">
      <c r="A2082" s="41"/>
      <c r="B2082" s="13"/>
      <c r="C2082" s="13"/>
      <c r="D2082" s="17"/>
      <c r="E2082" s="465"/>
      <c r="F2082" s="18"/>
    </row>
    <row r="2083" spans="1:6" x14ac:dyDescent="0.2">
      <c r="A2083" s="41"/>
      <c r="B2083" s="13"/>
      <c r="C2083" s="13"/>
      <c r="D2083" s="17"/>
      <c r="E2083" s="465"/>
      <c r="F2083" s="18"/>
    </row>
    <row r="2084" spans="1:6" x14ac:dyDescent="0.2">
      <c r="A2084" s="41"/>
      <c r="B2084" s="13"/>
      <c r="C2084" s="13"/>
      <c r="D2084" s="17"/>
      <c r="E2084" s="465"/>
      <c r="F2084" s="18"/>
    </row>
    <row r="2085" spans="1:6" x14ac:dyDescent="0.2">
      <c r="A2085" s="41"/>
      <c r="B2085" s="13"/>
      <c r="C2085" s="13"/>
      <c r="D2085" s="17"/>
      <c r="E2085" s="465"/>
      <c r="F2085" s="18"/>
    </row>
    <row r="2086" spans="1:6" x14ac:dyDescent="0.2">
      <c r="A2086" s="41"/>
      <c r="B2086" s="13"/>
      <c r="C2086" s="13"/>
      <c r="D2086" s="17"/>
      <c r="E2086" s="465"/>
      <c r="F2086" s="18"/>
    </row>
    <row r="2087" spans="1:6" x14ac:dyDescent="0.2">
      <c r="A2087" s="41"/>
      <c r="B2087" s="13"/>
      <c r="C2087" s="13"/>
      <c r="D2087" s="17"/>
      <c r="E2087" s="465"/>
      <c r="F2087" s="18"/>
    </row>
    <row r="2088" spans="1:6" x14ac:dyDescent="0.2">
      <c r="A2088" s="41"/>
      <c r="B2088" s="13"/>
      <c r="C2088" s="13"/>
      <c r="D2088" s="17"/>
      <c r="E2088" s="465"/>
      <c r="F2088" s="18"/>
    </row>
    <row r="2089" spans="1:6" x14ac:dyDescent="0.2">
      <c r="A2089" s="41"/>
      <c r="B2089" s="13"/>
      <c r="C2089" s="13"/>
      <c r="D2089" s="17"/>
      <c r="E2089" s="465"/>
      <c r="F2089" s="18"/>
    </row>
    <row r="2090" spans="1:6" x14ac:dyDescent="0.2">
      <c r="A2090" s="41"/>
      <c r="B2090" s="13"/>
      <c r="C2090" s="13"/>
      <c r="D2090" s="17"/>
      <c r="E2090" s="465"/>
      <c r="F2090" s="18"/>
    </row>
    <row r="2091" spans="1:6" x14ac:dyDescent="0.2">
      <c r="A2091" s="41"/>
      <c r="B2091" s="13"/>
      <c r="C2091" s="13"/>
      <c r="D2091" s="17"/>
      <c r="E2091" s="465"/>
      <c r="F2091" s="18"/>
    </row>
    <row r="2092" spans="1:6" x14ac:dyDescent="0.2">
      <c r="A2092" s="41"/>
      <c r="B2092" s="13"/>
      <c r="C2092" s="13"/>
      <c r="D2092" s="17"/>
      <c r="E2092" s="465"/>
      <c r="F2092" s="18"/>
    </row>
    <row r="2093" spans="1:6" x14ac:dyDescent="0.2">
      <c r="A2093" s="41"/>
      <c r="B2093" s="13"/>
      <c r="C2093" s="13"/>
      <c r="D2093" s="17"/>
      <c r="E2093" s="465"/>
      <c r="F2093" s="18"/>
    </row>
    <row r="2094" spans="1:6" x14ac:dyDescent="0.2">
      <c r="A2094" s="41"/>
      <c r="B2094" s="13"/>
      <c r="C2094" s="13"/>
      <c r="D2094" s="17"/>
      <c r="E2094" s="465"/>
      <c r="F2094" s="18"/>
    </row>
    <row r="2095" spans="1:6" x14ac:dyDescent="0.2">
      <c r="A2095" s="41"/>
      <c r="B2095" s="13"/>
      <c r="C2095" s="13"/>
      <c r="D2095" s="17"/>
      <c r="E2095" s="465"/>
      <c r="F2095" s="18"/>
    </row>
    <row r="2096" spans="1:6" x14ac:dyDescent="0.2">
      <c r="A2096" s="41"/>
      <c r="B2096" s="13"/>
      <c r="C2096" s="13"/>
      <c r="D2096" s="17"/>
      <c r="E2096" s="465"/>
      <c r="F2096" s="18"/>
    </row>
    <row r="2097" spans="1:6" x14ac:dyDescent="0.2">
      <c r="A2097" s="41"/>
      <c r="B2097" s="13"/>
      <c r="C2097" s="13"/>
      <c r="D2097" s="17"/>
      <c r="E2097" s="465"/>
      <c r="F2097" s="18"/>
    </row>
    <row r="2098" spans="1:6" x14ac:dyDescent="0.2">
      <c r="A2098" s="41"/>
      <c r="B2098" s="13"/>
      <c r="C2098" s="13"/>
      <c r="D2098" s="17"/>
      <c r="E2098" s="465"/>
      <c r="F2098" s="18"/>
    </row>
    <row r="2099" spans="1:6" x14ac:dyDescent="0.2">
      <c r="A2099" s="41"/>
      <c r="B2099" s="13"/>
      <c r="C2099" s="13"/>
      <c r="D2099" s="17"/>
      <c r="E2099" s="465"/>
      <c r="F2099" s="18"/>
    </row>
    <row r="2100" spans="1:6" x14ac:dyDescent="0.2">
      <c r="A2100" s="41"/>
      <c r="B2100" s="13"/>
      <c r="C2100" s="13"/>
      <c r="D2100" s="17"/>
      <c r="E2100" s="465"/>
      <c r="F2100" s="18"/>
    </row>
    <row r="2101" spans="1:6" x14ac:dyDescent="0.2">
      <c r="A2101" s="41"/>
      <c r="B2101" s="13"/>
      <c r="C2101" s="13"/>
      <c r="D2101" s="17"/>
      <c r="E2101" s="465"/>
      <c r="F2101" s="18"/>
    </row>
    <row r="2102" spans="1:6" x14ac:dyDescent="0.2">
      <c r="A2102" s="41"/>
      <c r="B2102" s="13"/>
      <c r="C2102" s="13"/>
      <c r="D2102" s="17"/>
      <c r="E2102" s="465"/>
      <c r="F2102" s="18"/>
    </row>
    <row r="2103" spans="1:6" x14ac:dyDescent="0.2">
      <c r="A2103" s="41"/>
      <c r="B2103" s="13"/>
      <c r="C2103" s="13"/>
      <c r="D2103" s="17"/>
      <c r="E2103" s="465"/>
      <c r="F2103" s="18"/>
    </row>
    <row r="2104" spans="1:6" x14ac:dyDescent="0.2">
      <c r="A2104" s="41"/>
      <c r="B2104" s="13"/>
      <c r="C2104" s="13"/>
      <c r="D2104" s="17"/>
      <c r="E2104" s="465"/>
      <c r="F2104" s="18"/>
    </row>
    <row r="2105" spans="1:6" x14ac:dyDescent="0.2">
      <c r="A2105" s="41"/>
      <c r="B2105" s="13"/>
      <c r="C2105" s="13"/>
      <c r="D2105" s="17"/>
      <c r="E2105" s="465"/>
      <c r="F2105" s="18"/>
    </row>
    <row r="2106" spans="1:6" x14ac:dyDescent="0.2">
      <c r="A2106" s="41"/>
      <c r="B2106" s="13"/>
      <c r="C2106" s="13"/>
      <c r="D2106" s="17"/>
      <c r="E2106" s="465"/>
      <c r="F2106" s="18"/>
    </row>
    <row r="2107" spans="1:6" x14ac:dyDescent="0.2">
      <c r="A2107" s="41"/>
      <c r="B2107" s="13"/>
      <c r="C2107" s="13"/>
      <c r="D2107" s="17"/>
      <c r="E2107" s="465"/>
      <c r="F2107" s="18"/>
    </row>
    <row r="2108" spans="1:6" x14ac:dyDescent="0.2">
      <c r="A2108" s="41"/>
      <c r="B2108" s="13"/>
      <c r="C2108" s="13"/>
      <c r="D2108" s="17"/>
      <c r="E2108" s="465"/>
      <c r="F2108" s="18"/>
    </row>
    <row r="2109" spans="1:6" x14ac:dyDescent="0.2">
      <c r="A2109" s="41"/>
      <c r="B2109" s="13"/>
      <c r="C2109" s="13"/>
      <c r="D2109" s="17"/>
      <c r="E2109" s="465"/>
      <c r="F2109" s="18"/>
    </row>
    <row r="2110" spans="1:6" x14ac:dyDescent="0.2">
      <c r="A2110" s="41"/>
      <c r="B2110" s="13"/>
      <c r="C2110" s="13"/>
      <c r="D2110" s="17"/>
      <c r="E2110" s="465"/>
      <c r="F2110" s="18"/>
    </row>
    <row r="2111" spans="1:6" x14ac:dyDescent="0.2">
      <c r="A2111" s="41"/>
      <c r="B2111" s="13"/>
      <c r="C2111" s="13"/>
      <c r="D2111" s="17"/>
      <c r="E2111" s="465"/>
      <c r="F2111" s="18"/>
    </row>
    <row r="2112" spans="1:6" x14ac:dyDescent="0.2">
      <c r="A2112" s="41"/>
      <c r="B2112" s="13"/>
      <c r="C2112" s="13"/>
      <c r="D2112" s="17"/>
      <c r="E2112" s="465"/>
      <c r="F2112" s="18"/>
    </row>
  </sheetData>
  <sheetProtection algorithmName="SHA-512" hashValue="C/55UrZLjSpYUyXsGYE5jWdP3VErPqjsGy5uWPe77feqN/SyxAZ33xTNvpUmp+XjAPbYWHl8DkCs1L8V/hLF+w==" saltValue="zPxqCvnVGzZ3gl+IZ126pg==" spinCount="100000" sheet="1"/>
  <mergeCells count="9">
    <mergeCell ref="B27:F27"/>
    <mergeCell ref="B29:F29"/>
    <mergeCell ref="B31:F31"/>
    <mergeCell ref="B2:F2"/>
    <mergeCell ref="B9:F9"/>
    <mergeCell ref="E10:F10"/>
    <mergeCell ref="B21:F21"/>
    <mergeCell ref="B23:F23"/>
    <mergeCell ref="B25:F25"/>
  </mergeCells>
  <pageMargins left="0.70866141732283472" right="0.70866141732283472" top="0.74803149606299213" bottom="0.74803149606299213" header="0.31496062992125984" footer="0.31496062992125984"/>
  <pageSetup paperSize="9" scale="87" orientation="portrait" r:id="rId1"/>
  <headerFooter>
    <oddHeader>&amp;C&amp;9Hidravlične izboljšave vodovodnega sistema Brežice v letih 2018-2022&amp;R&amp;9Komunala Brežice d.o.o.</oddHeader>
    <oddFooter xml:space="preserve">&amp;L&amp;9Odsek 1: Pišece - Bizeljsko - Bojsno&amp;C&amp;10popis del&amp;R&amp;10stran &amp;P od  &amp;N  </oddFooter>
  </headerFooter>
  <rowBreaks count="23" manualBreakCount="23">
    <brk id="31" max="5" man="1"/>
    <brk id="58" max="5" man="1"/>
    <brk id="86" max="5" man="1"/>
    <brk id="118" max="5" man="1"/>
    <brk id="149" max="5" man="1"/>
    <brk id="219" max="5" man="1"/>
    <brk id="271" max="5" man="1"/>
    <brk id="309" max="5" man="1"/>
    <brk id="335" max="5" man="1"/>
    <brk id="361" max="5" man="1"/>
    <brk id="465" max="5" man="1"/>
    <brk id="493" max="5" man="1"/>
    <brk id="511" max="5" man="1"/>
    <brk id="539" max="5" man="1"/>
    <brk id="681" max="5" man="1"/>
    <brk id="707" max="5" man="1"/>
    <brk id="728" max="5" man="1"/>
    <brk id="746" max="5" man="1"/>
    <brk id="819" max="5" man="1"/>
    <brk id="825" max="5" man="1"/>
    <brk id="853" max="5" man="1"/>
    <brk id="888" max="5" man="1"/>
    <brk id="92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485"/>
  <sheetViews>
    <sheetView view="pageBreakPreview" topLeftCell="A44" zoomScaleNormal="100" zoomScaleSheetLayoutView="100" workbookViewId="0">
      <selection activeCell="A44" sqref="A44"/>
    </sheetView>
  </sheetViews>
  <sheetFormatPr defaultColWidth="9.140625" defaultRowHeight="15" x14ac:dyDescent="0.25"/>
  <cols>
    <col min="1" max="1" width="8" style="596" customWidth="1"/>
    <col min="2" max="2" width="47.5703125" style="596" customWidth="1"/>
    <col min="3" max="3" width="7" style="596" customWidth="1"/>
    <col min="4" max="4" width="9.28515625" style="596" customWidth="1"/>
    <col min="5" max="5" width="11.28515625" style="596" customWidth="1"/>
    <col min="6" max="6" width="12.7109375" style="596" customWidth="1"/>
    <col min="7" max="7" width="13.140625" style="42" customWidth="1"/>
    <col min="8" max="8" width="9.140625" style="43"/>
    <col min="9" max="16384" width="9.140625" style="596"/>
  </cols>
  <sheetData>
    <row r="1" spans="1:6" x14ac:dyDescent="0.25">
      <c r="A1" s="41"/>
      <c r="B1" s="13"/>
      <c r="C1" s="13"/>
      <c r="D1" s="17"/>
      <c r="E1" s="13"/>
      <c r="F1" s="18"/>
    </row>
    <row r="2" spans="1:6" x14ac:dyDescent="0.25">
      <c r="A2" s="635" t="s">
        <v>0</v>
      </c>
      <c r="B2" s="636"/>
      <c r="C2" s="637"/>
      <c r="D2" s="637"/>
      <c r="E2" s="637"/>
      <c r="F2" s="637"/>
    </row>
    <row r="3" spans="1:6" ht="15.75" x14ac:dyDescent="0.25">
      <c r="A3" s="638" t="s">
        <v>2058</v>
      </c>
      <c r="B3" s="639"/>
      <c r="C3" s="640"/>
      <c r="D3" s="640"/>
      <c r="E3" s="640"/>
      <c r="F3" s="640"/>
    </row>
    <row r="4" spans="1:6" x14ac:dyDescent="0.25">
      <c r="A4" s="589"/>
      <c r="B4" s="12"/>
      <c r="C4" s="13"/>
      <c r="D4" s="14"/>
      <c r="E4" s="15"/>
      <c r="F4" s="16"/>
    </row>
    <row r="5" spans="1:6" x14ac:dyDescent="0.25">
      <c r="A5" s="641" t="s">
        <v>2</v>
      </c>
      <c r="B5" s="642"/>
      <c r="C5" s="13"/>
      <c r="D5" s="17"/>
      <c r="E5" s="13"/>
      <c r="F5" s="18"/>
    </row>
    <row r="6" spans="1:6" ht="15.75" x14ac:dyDescent="0.25">
      <c r="A6" s="647" t="s">
        <v>321</v>
      </c>
      <c r="B6" s="640"/>
      <c r="C6" s="13"/>
      <c r="D6" s="17"/>
      <c r="E6" s="13"/>
      <c r="F6" s="18"/>
    </row>
    <row r="7" spans="1:6" ht="15.75" x14ac:dyDescent="0.25">
      <c r="A7" s="586"/>
      <c r="B7" s="585"/>
      <c r="C7" s="13"/>
      <c r="D7" s="17"/>
      <c r="E7" s="13"/>
      <c r="F7" s="18"/>
    </row>
    <row r="8" spans="1:6" x14ac:dyDescent="0.25">
      <c r="A8" s="641" t="s">
        <v>319</v>
      </c>
      <c r="B8" s="642"/>
      <c r="C8" s="13"/>
      <c r="D8" s="17"/>
      <c r="E8" s="16"/>
      <c r="F8" s="16"/>
    </row>
    <row r="9" spans="1:6" ht="15.75" x14ac:dyDescent="0.25">
      <c r="A9" s="660" t="s">
        <v>324</v>
      </c>
      <c r="B9" s="661"/>
      <c r="C9" s="662"/>
      <c r="D9" s="662"/>
      <c r="E9" s="662"/>
      <c r="F9" s="662"/>
    </row>
    <row r="10" spans="1:6" x14ac:dyDescent="0.25">
      <c r="A10" s="589"/>
      <c r="B10" s="12"/>
      <c r="C10" s="13"/>
      <c r="D10" s="17"/>
      <c r="E10" s="16"/>
      <c r="F10" s="16"/>
    </row>
    <row r="11" spans="1:6" x14ac:dyDescent="0.25">
      <c r="A11" s="589"/>
      <c r="B11" s="12"/>
      <c r="C11" s="13"/>
      <c r="D11" s="17"/>
      <c r="E11" s="16"/>
      <c r="F11" s="16"/>
    </row>
    <row r="12" spans="1:6" x14ac:dyDescent="0.25">
      <c r="A12" s="19"/>
      <c r="B12" s="20"/>
      <c r="C12" s="21"/>
      <c r="D12" s="21"/>
      <c r="E12" s="21"/>
      <c r="F12" s="21"/>
    </row>
    <row r="13" spans="1:6" ht="15.75" thickBot="1" x14ac:dyDescent="0.3">
      <c r="A13" s="44" t="s">
        <v>3</v>
      </c>
      <c r="B13" s="669" t="s">
        <v>4</v>
      </c>
      <c r="C13" s="670"/>
      <c r="D13" s="671"/>
      <c r="E13" s="666" t="s">
        <v>5</v>
      </c>
      <c r="F13" s="667"/>
    </row>
    <row r="14" spans="1:6" x14ac:dyDescent="0.25">
      <c r="A14" s="45" t="s">
        <v>6</v>
      </c>
      <c r="B14" s="46" t="str">
        <f>B39</f>
        <v>Pripravljalna dela</v>
      </c>
      <c r="C14" s="47"/>
      <c r="D14" s="47"/>
      <c r="E14" s="48"/>
      <c r="F14" s="49">
        <f>F69</f>
        <v>0</v>
      </c>
    </row>
    <row r="15" spans="1:6" x14ac:dyDescent="0.25">
      <c r="A15" s="50" t="s">
        <v>7</v>
      </c>
      <c r="B15" s="51" t="str">
        <f>B71</f>
        <v>Gradbeno zemeljska dela</v>
      </c>
      <c r="C15" s="52"/>
      <c r="D15" s="53"/>
      <c r="E15" s="54"/>
      <c r="F15" s="55">
        <f>F235</f>
        <v>0</v>
      </c>
    </row>
    <row r="16" spans="1:6" x14ac:dyDescent="0.25">
      <c r="A16" s="50" t="s">
        <v>8</v>
      </c>
      <c r="B16" s="51" t="str">
        <f>B237</f>
        <v>Ostalo h gradbenim delom</v>
      </c>
      <c r="C16" s="52"/>
      <c r="D16" s="53"/>
      <c r="E16" s="54"/>
      <c r="F16" s="55">
        <f>F262</f>
        <v>0</v>
      </c>
    </row>
    <row r="17" spans="1:6" x14ac:dyDescent="0.25">
      <c r="A17" s="50" t="s">
        <v>9</v>
      </c>
      <c r="B17" s="51" t="str">
        <f>B264</f>
        <v>Strojne instalacije</v>
      </c>
      <c r="C17" s="52"/>
      <c r="D17" s="53"/>
      <c r="E17" s="54"/>
      <c r="F17" s="55">
        <f>F468</f>
        <v>0</v>
      </c>
    </row>
    <row r="18" spans="1:6" x14ac:dyDescent="0.25">
      <c r="A18" s="50" t="s">
        <v>10</v>
      </c>
      <c r="B18" s="51" t="str">
        <f>B470</f>
        <v>Ostalo k strojnim instalacijam</v>
      </c>
      <c r="C18" s="52"/>
      <c r="D18" s="53"/>
      <c r="E18" s="54"/>
      <c r="F18" s="55">
        <f>F484</f>
        <v>0</v>
      </c>
    </row>
    <row r="19" spans="1:6" x14ac:dyDescent="0.25">
      <c r="A19" s="56"/>
      <c r="B19" s="57" t="s">
        <v>11</v>
      </c>
      <c r="C19" s="58"/>
      <c r="D19" s="59"/>
      <c r="E19" s="60"/>
      <c r="F19" s="61">
        <f>SUM(F14:F18)</f>
        <v>0</v>
      </c>
    </row>
    <row r="20" spans="1:6" x14ac:dyDescent="0.25">
      <c r="A20" s="589"/>
      <c r="B20" s="589"/>
      <c r="C20" s="13"/>
      <c r="D20" s="17"/>
      <c r="E20" s="16"/>
      <c r="F20" s="16"/>
    </row>
    <row r="21" spans="1:6" x14ac:dyDescent="0.25">
      <c r="A21" s="589"/>
      <c r="B21" s="589"/>
      <c r="C21" s="13"/>
      <c r="D21" s="17"/>
      <c r="E21" s="16"/>
      <c r="F21" s="16"/>
    </row>
    <row r="22" spans="1:6" x14ac:dyDescent="0.25">
      <c r="A22" s="668" t="s">
        <v>109</v>
      </c>
      <c r="B22" s="636"/>
      <c r="C22" s="636"/>
      <c r="D22" s="636"/>
      <c r="E22" s="636"/>
      <c r="F22" s="636"/>
    </row>
    <row r="23" spans="1:6" ht="30.75" customHeight="1" x14ac:dyDescent="0.25">
      <c r="A23" s="663" t="s">
        <v>110</v>
      </c>
      <c r="B23" s="664"/>
      <c r="C23" s="664"/>
      <c r="D23" s="664"/>
      <c r="E23" s="664"/>
      <c r="F23" s="664"/>
    </row>
    <row r="24" spans="1:6" x14ac:dyDescent="0.25">
      <c r="A24" s="663" t="s">
        <v>111</v>
      </c>
      <c r="B24" s="664"/>
      <c r="C24" s="664"/>
      <c r="D24" s="664"/>
      <c r="E24" s="664"/>
      <c r="F24" s="664"/>
    </row>
    <row r="25" spans="1:6" ht="29.25" customHeight="1" x14ac:dyDescent="0.25">
      <c r="A25" s="663" t="s">
        <v>112</v>
      </c>
      <c r="B25" s="664"/>
      <c r="C25" s="664"/>
      <c r="D25" s="664"/>
      <c r="E25" s="664"/>
      <c r="F25" s="664"/>
    </row>
    <row r="26" spans="1:6" ht="68.25" customHeight="1" x14ac:dyDescent="0.25">
      <c r="A26" s="663" t="s">
        <v>117</v>
      </c>
      <c r="B26" s="664"/>
      <c r="C26" s="664"/>
      <c r="D26" s="664"/>
      <c r="E26" s="664"/>
      <c r="F26" s="664"/>
    </row>
    <row r="27" spans="1:6" ht="42" customHeight="1" x14ac:dyDescent="0.25">
      <c r="A27" s="663" t="s">
        <v>118</v>
      </c>
      <c r="B27" s="665"/>
      <c r="C27" s="665"/>
      <c r="D27" s="665"/>
      <c r="E27" s="665"/>
      <c r="F27" s="665"/>
    </row>
    <row r="28" spans="1:6" ht="30.75" customHeight="1" x14ac:dyDescent="0.25">
      <c r="A28" s="663" t="s">
        <v>119</v>
      </c>
      <c r="B28" s="664"/>
      <c r="C28" s="664"/>
      <c r="D28" s="664"/>
      <c r="E28" s="664"/>
      <c r="F28" s="664"/>
    </row>
    <row r="29" spans="1:6" ht="45.75" customHeight="1" x14ac:dyDescent="0.25">
      <c r="A29" s="663" t="s">
        <v>120</v>
      </c>
      <c r="B29" s="664"/>
      <c r="C29" s="664"/>
      <c r="D29" s="664"/>
      <c r="E29" s="664"/>
      <c r="F29" s="664"/>
    </row>
    <row r="30" spans="1:6" ht="45.75" customHeight="1" x14ac:dyDescent="0.25">
      <c r="A30" s="663" t="s">
        <v>121</v>
      </c>
      <c r="B30" s="664"/>
      <c r="C30" s="664"/>
      <c r="D30" s="664"/>
      <c r="E30" s="664"/>
      <c r="F30" s="664"/>
    </row>
    <row r="31" spans="1:6" ht="30.75" customHeight="1" x14ac:dyDescent="0.25">
      <c r="A31" s="663" t="s">
        <v>122</v>
      </c>
      <c r="B31" s="664"/>
      <c r="C31" s="664"/>
      <c r="D31" s="664"/>
      <c r="E31" s="664"/>
      <c r="F31" s="664"/>
    </row>
    <row r="32" spans="1:6" ht="31.5" customHeight="1" x14ac:dyDescent="0.25">
      <c r="A32" s="663" t="s">
        <v>123</v>
      </c>
      <c r="B32" s="664"/>
      <c r="C32" s="664"/>
      <c r="D32" s="664"/>
      <c r="E32" s="664"/>
      <c r="F32" s="664"/>
    </row>
    <row r="33" spans="1:6" x14ac:dyDescent="0.25">
      <c r="A33" s="663" t="s">
        <v>124</v>
      </c>
      <c r="B33" s="664"/>
      <c r="C33" s="664"/>
      <c r="D33" s="664"/>
      <c r="E33" s="664"/>
      <c r="F33" s="664"/>
    </row>
    <row r="34" spans="1:6" ht="30" customHeight="1" x14ac:dyDescent="0.25">
      <c r="A34" s="663" t="s">
        <v>125</v>
      </c>
      <c r="B34" s="664"/>
      <c r="C34" s="664"/>
      <c r="D34" s="664"/>
      <c r="E34" s="664"/>
      <c r="F34" s="664"/>
    </row>
    <row r="35" spans="1:6" x14ac:dyDescent="0.25">
      <c r="A35" s="589"/>
      <c r="B35" s="589"/>
      <c r="C35" s="13"/>
      <c r="D35" s="17"/>
      <c r="E35" s="16"/>
      <c r="F35" s="16"/>
    </row>
    <row r="36" spans="1:6" x14ac:dyDescent="0.25">
      <c r="A36" s="62"/>
      <c r="B36" s="63"/>
      <c r="C36" s="63"/>
      <c r="D36" s="64"/>
      <c r="E36" s="63"/>
      <c r="F36" s="65"/>
    </row>
    <row r="37" spans="1:6" x14ac:dyDescent="0.25">
      <c r="A37" s="66" t="s">
        <v>3</v>
      </c>
      <c r="B37" s="66" t="s">
        <v>4</v>
      </c>
      <c r="C37" s="66" t="s">
        <v>12</v>
      </c>
      <c r="D37" s="67" t="s">
        <v>13</v>
      </c>
      <c r="E37" s="66" t="s">
        <v>14</v>
      </c>
      <c r="F37" s="68" t="s">
        <v>5</v>
      </c>
    </row>
    <row r="38" spans="1:6" x14ac:dyDescent="0.25">
      <c r="A38" s="69"/>
      <c r="B38" s="590"/>
      <c r="C38" s="590"/>
      <c r="D38" s="590"/>
      <c r="E38" s="590"/>
      <c r="F38" s="70"/>
    </row>
    <row r="39" spans="1:6" x14ac:dyDescent="0.25">
      <c r="A39" s="71" t="s">
        <v>6</v>
      </c>
      <c r="B39" s="72" t="s">
        <v>15</v>
      </c>
      <c r="C39" s="73"/>
      <c r="D39" s="74"/>
      <c r="E39" s="73"/>
      <c r="F39" s="75"/>
    </row>
    <row r="40" spans="1:6" x14ac:dyDescent="0.25">
      <c r="A40" s="76"/>
      <c r="B40" s="77"/>
      <c r="C40" s="78"/>
      <c r="D40" s="79"/>
      <c r="E40" s="1"/>
      <c r="F40" s="81"/>
    </row>
    <row r="41" spans="1:6" ht="51" x14ac:dyDescent="0.25">
      <c r="A41" s="82" t="s">
        <v>16</v>
      </c>
      <c r="B41" s="83" t="s">
        <v>17</v>
      </c>
      <c r="C41" s="78" t="s">
        <v>18</v>
      </c>
      <c r="D41" s="84">
        <v>1</v>
      </c>
      <c r="E41" s="1">
        <v>0</v>
      </c>
      <c r="F41" s="85">
        <f>D41*E41</f>
        <v>0</v>
      </c>
    </row>
    <row r="42" spans="1:6" x14ac:dyDescent="0.25">
      <c r="A42" s="82"/>
      <c r="B42" s="83"/>
      <c r="C42" s="78"/>
      <c r="D42" s="84"/>
      <c r="E42" s="1"/>
      <c r="F42" s="85"/>
    </row>
    <row r="43" spans="1:6" ht="45.75" customHeight="1" x14ac:dyDescent="0.25">
      <c r="A43" s="82" t="s">
        <v>19</v>
      </c>
      <c r="B43" s="86" t="s">
        <v>20</v>
      </c>
      <c r="C43" s="78"/>
      <c r="D43" s="84"/>
      <c r="E43" s="1"/>
      <c r="F43" s="85"/>
    </row>
    <row r="44" spans="1:6" ht="17.25" customHeight="1" x14ac:dyDescent="0.25">
      <c r="A44" s="82" t="s">
        <v>1168</v>
      </c>
      <c r="B44" s="86" t="s">
        <v>140</v>
      </c>
      <c r="C44" s="78" t="s">
        <v>18</v>
      </c>
      <c r="D44" s="84">
        <v>1</v>
      </c>
      <c r="E44" s="1">
        <v>0</v>
      </c>
      <c r="F44" s="85">
        <f t="shared" ref="F44:F67" si="0">D44*E44</f>
        <v>0</v>
      </c>
    </row>
    <row r="45" spans="1:6" x14ac:dyDescent="0.25">
      <c r="A45" s="82" t="s">
        <v>1169</v>
      </c>
      <c r="B45" s="87" t="s">
        <v>979</v>
      </c>
      <c r="C45" s="78" t="s">
        <v>18</v>
      </c>
      <c r="D45" s="84">
        <v>1</v>
      </c>
      <c r="E45" s="1">
        <v>0</v>
      </c>
      <c r="F45" s="85">
        <f t="shared" si="0"/>
        <v>0</v>
      </c>
    </row>
    <row r="46" spans="1:6" x14ac:dyDescent="0.25">
      <c r="A46" s="82" t="s">
        <v>1170</v>
      </c>
      <c r="B46" s="87" t="s">
        <v>21</v>
      </c>
      <c r="C46" s="78" t="s">
        <v>18</v>
      </c>
      <c r="D46" s="84">
        <v>1</v>
      </c>
      <c r="E46" s="1">
        <v>0</v>
      </c>
      <c r="F46" s="85">
        <f t="shared" si="0"/>
        <v>0</v>
      </c>
    </row>
    <row r="47" spans="1:6" x14ac:dyDescent="0.25">
      <c r="A47" s="82" t="s">
        <v>1171</v>
      </c>
      <c r="B47" s="87" t="s">
        <v>127</v>
      </c>
      <c r="C47" s="78" t="s">
        <v>18</v>
      </c>
      <c r="D47" s="84">
        <v>1</v>
      </c>
      <c r="E47" s="1">
        <v>0</v>
      </c>
      <c r="F47" s="85">
        <f t="shared" si="0"/>
        <v>0</v>
      </c>
    </row>
    <row r="48" spans="1:6" x14ac:dyDescent="0.25">
      <c r="A48" s="82"/>
      <c r="B48" s="87"/>
      <c r="C48" s="78"/>
      <c r="D48" s="84"/>
      <c r="E48" s="1"/>
      <c r="F48" s="85"/>
    </row>
    <row r="49" spans="1:6" x14ac:dyDescent="0.25">
      <c r="A49" s="627" t="s">
        <v>22</v>
      </c>
      <c r="B49" s="726" t="s">
        <v>126</v>
      </c>
      <c r="C49" s="629" t="s">
        <v>18</v>
      </c>
      <c r="D49" s="630">
        <v>0</v>
      </c>
      <c r="E49" s="633"/>
      <c r="F49" s="631">
        <f t="shared" si="0"/>
        <v>0</v>
      </c>
    </row>
    <row r="50" spans="1:6" x14ac:dyDescent="0.25">
      <c r="A50" s="82"/>
      <c r="B50" s="87"/>
      <c r="C50" s="78"/>
      <c r="D50" s="84"/>
      <c r="E50" s="1"/>
      <c r="F50" s="85"/>
    </row>
    <row r="51" spans="1:6" ht="51.75" x14ac:dyDescent="0.25">
      <c r="A51" s="82" t="s">
        <v>23</v>
      </c>
      <c r="B51" s="87" t="s">
        <v>113</v>
      </c>
      <c r="C51" s="78" t="s">
        <v>18</v>
      </c>
      <c r="D51" s="84">
        <v>1</v>
      </c>
      <c r="E51" s="1">
        <v>0</v>
      </c>
      <c r="F51" s="85">
        <f t="shared" si="0"/>
        <v>0</v>
      </c>
    </row>
    <row r="52" spans="1:6" x14ac:dyDescent="0.25">
      <c r="A52" s="82"/>
      <c r="B52" s="87"/>
      <c r="C52" s="78"/>
      <c r="D52" s="84"/>
      <c r="E52" s="1"/>
      <c r="F52" s="85"/>
    </row>
    <row r="53" spans="1:6" x14ac:dyDescent="0.25">
      <c r="A53" s="82" t="s">
        <v>24</v>
      </c>
      <c r="B53" s="87" t="s">
        <v>183</v>
      </c>
      <c r="C53" s="78" t="s">
        <v>96</v>
      </c>
      <c r="D53" s="84">
        <f>455+2476</f>
        <v>2931</v>
      </c>
      <c r="E53" s="1">
        <v>0</v>
      </c>
      <c r="F53" s="85">
        <f t="shared" si="0"/>
        <v>0</v>
      </c>
    </row>
    <row r="54" spans="1:6" x14ac:dyDescent="0.25">
      <c r="A54" s="82"/>
      <c r="B54" s="87"/>
      <c r="C54" s="78"/>
      <c r="D54" s="84"/>
      <c r="E54" s="1"/>
      <c r="F54" s="85"/>
    </row>
    <row r="55" spans="1:6" ht="63.75" x14ac:dyDescent="0.25">
      <c r="A55" s="82" t="s">
        <v>25</v>
      </c>
      <c r="B55" s="88" t="s">
        <v>171</v>
      </c>
      <c r="C55" s="78" t="s">
        <v>96</v>
      </c>
      <c r="D55" s="84">
        <f>D53</f>
        <v>2931</v>
      </c>
      <c r="E55" s="1">
        <v>0</v>
      </c>
      <c r="F55" s="85">
        <f t="shared" ref="F55" si="1">D55*E55</f>
        <v>0</v>
      </c>
    </row>
    <row r="56" spans="1:6" x14ac:dyDescent="0.25">
      <c r="A56" s="82"/>
      <c r="B56" s="87"/>
      <c r="C56" s="78"/>
      <c r="D56" s="84"/>
      <c r="E56" s="1"/>
      <c r="F56" s="85"/>
    </row>
    <row r="57" spans="1:6" ht="91.5" customHeight="1" x14ac:dyDescent="0.25">
      <c r="A57" s="82" t="s">
        <v>26</v>
      </c>
      <c r="B57" s="86" t="s">
        <v>325</v>
      </c>
      <c r="C57" s="78" t="s">
        <v>18</v>
      </c>
      <c r="D57" s="84">
        <v>1</v>
      </c>
      <c r="E57" s="1">
        <v>0</v>
      </c>
      <c r="F57" s="85">
        <f t="shared" si="0"/>
        <v>0</v>
      </c>
    </row>
    <row r="58" spans="1:6" x14ac:dyDescent="0.25">
      <c r="A58" s="82"/>
      <c r="B58" s="86"/>
      <c r="C58" s="78"/>
      <c r="D58" s="84"/>
      <c r="E58" s="1"/>
      <c r="F58" s="85"/>
    </row>
    <row r="59" spans="1:6" ht="89.25" x14ac:dyDescent="0.25">
      <c r="A59" s="82" t="s">
        <v>27</v>
      </c>
      <c r="B59" s="86" t="s">
        <v>373</v>
      </c>
      <c r="C59" s="78" t="s">
        <v>18</v>
      </c>
      <c r="D59" s="84">
        <v>1</v>
      </c>
      <c r="E59" s="1">
        <v>0</v>
      </c>
      <c r="F59" s="85">
        <f t="shared" ref="F59" si="2">D59*E59</f>
        <v>0</v>
      </c>
    </row>
    <row r="60" spans="1:6" x14ac:dyDescent="0.25">
      <c r="A60" s="82"/>
      <c r="B60" s="86"/>
      <c r="C60" s="78"/>
      <c r="D60" s="84"/>
      <c r="E60" s="1"/>
      <c r="F60" s="85"/>
    </row>
    <row r="61" spans="1:6" ht="89.25" x14ac:dyDescent="0.25">
      <c r="A61" s="82" t="s">
        <v>28</v>
      </c>
      <c r="B61" s="86" t="s">
        <v>374</v>
      </c>
      <c r="C61" s="78" t="s">
        <v>18</v>
      </c>
      <c r="D61" s="84">
        <v>1</v>
      </c>
      <c r="E61" s="1">
        <v>0</v>
      </c>
      <c r="F61" s="85">
        <f t="shared" ref="F61" si="3">D61*E61</f>
        <v>0</v>
      </c>
    </row>
    <row r="62" spans="1:6" x14ac:dyDescent="0.25">
      <c r="A62" s="82"/>
      <c r="B62" s="86"/>
      <c r="C62" s="78"/>
      <c r="D62" s="84"/>
      <c r="E62" s="1"/>
      <c r="F62" s="85"/>
    </row>
    <row r="63" spans="1:6" ht="51" x14ac:dyDescent="0.25">
      <c r="A63" s="82" t="s">
        <v>29</v>
      </c>
      <c r="B63" s="86" t="s">
        <v>326</v>
      </c>
      <c r="C63" s="519" t="s">
        <v>77</v>
      </c>
      <c r="D63" s="632">
        <v>50</v>
      </c>
      <c r="E63" s="1">
        <v>0</v>
      </c>
      <c r="F63" s="85">
        <f t="shared" si="0"/>
        <v>0</v>
      </c>
    </row>
    <row r="64" spans="1:6" x14ac:dyDescent="0.25">
      <c r="A64" s="82"/>
      <c r="B64" s="87"/>
      <c r="C64" s="78"/>
      <c r="D64" s="84"/>
      <c r="E64" s="1"/>
      <c r="F64" s="85"/>
    </row>
    <row r="65" spans="1:8" ht="114.75" x14ac:dyDescent="0.25">
      <c r="A65" s="627" t="s">
        <v>128</v>
      </c>
      <c r="B65" s="628" t="s">
        <v>2075</v>
      </c>
      <c r="C65" s="629" t="s">
        <v>18</v>
      </c>
      <c r="D65" s="630">
        <v>0</v>
      </c>
      <c r="E65" s="633"/>
      <c r="F65" s="631">
        <f t="shared" si="0"/>
        <v>0</v>
      </c>
      <c r="H65" s="89"/>
    </row>
    <row r="66" spans="1:8" x14ac:dyDescent="0.25">
      <c r="A66" s="82"/>
      <c r="B66" s="86"/>
      <c r="C66" s="78"/>
      <c r="D66" s="84"/>
      <c r="E66" s="1"/>
      <c r="F66" s="85"/>
    </row>
    <row r="67" spans="1:8" ht="51.75" x14ac:dyDescent="0.25">
      <c r="A67" s="82" t="s">
        <v>1080</v>
      </c>
      <c r="B67" s="87" t="s">
        <v>129</v>
      </c>
      <c r="C67" s="78" t="s">
        <v>18</v>
      </c>
      <c r="D67" s="84">
        <v>1</v>
      </c>
      <c r="E67" s="1">
        <v>0</v>
      </c>
      <c r="F67" s="85">
        <f t="shared" si="0"/>
        <v>0</v>
      </c>
    </row>
    <row r="68" spans="1:8" ht="15.75" thickBot="1" x14ac:dyDescent="0.3">
      <c r="A68" s="90"/>
      <c r="B68" s="90"/>
      <c r="C68" s="90"/>
      <c r="D68" s="91"/>
      <c r="E68" s="171"/>
      <c r="F68" s="92"/>
    </row>
    <row r="69" spans="1:8" ht="15.75" thickBot="1" x14ac:dyDescent="0.3">
      <c r="A69" s="93" t="s">
        <v>30</v>
      </c>
      <c r="B69" s="94"/>
      <c r="C69" s="95"/>
      <c r="D69" s="96"/>
      <c r="E69" s="613"/>
      <c r="F69" s="98">
        <f>SUM(F41:F67)</f>
        <v>0</v>
      </c>
    </row>
    <row r="70" spans="1:8" ht="15.75" thickTop="1" x14ac:dyDescent="0.25">
      <c r="A70" s="99"/>
      <c r="B70" s="100"/>
      <c r="C70" s="101"/>
      <c r="D70" s="102"/>
      <c r="E70" s="619"/>
      <c r="F70" s="103"/>
    </row>
    <row r="71" spans="1:8" x14ac:dyDescent="0.25">
      <c r="A71" s="71" t="s">
        <v>31</v>
      </c>
      <c r="B71" s="72" t="s">
        <v>32</v>
      </c>
      <c r="C71" s="73"/>
      <c r="D71" s="104"/>
      <c r="E71" s="614"/>
      <c r="F71" s="105"/>
    </row>
    <row r="72" spans="1:8" x14ac:dyDescent="0.25">
      <c r="A72" s="76"/>
      <c r="B72" s="77"/>
      <c r="C72" s="78"/>
      <c r="D72" s="84"/>
      <c r="E72" s="1"/>
      <c r="F72" s="81"/>
    </row>
    <row r="73" spans="1:8" ht="63.75" x14ac:dyDescent="0.25">
      <c r="A73" s="76"/>
      <c r="B73" s="83" t="s">
        <v>198</v>
      </c>
      <c r="C73" s="78"/>
      <c r="D73" s="84"/>
      <c r="E73" s="1"/>
      <c r="F73" s="81"/>
    </row>
    <row r="74" spans="1:8" x14ac:dyDescent="0.25">
      <c r="A74" s="106"/>
      <c r="B74" s="107"/>
      <c r="C74" s="78"/>
      <c r="D74" s="84"/>
      <c r="E74" s="1"/>
      <c r="F74" s="81"/>
    </row>
    <row r="75" spans="1:8" ht="76.5" x14ac:dyDescent="0.25">
      <c r="A75" s="108" t="s">
        <v>33</v>
      </c>
      <c r="B75" s="83" t="s">
        <v>327</v>
      </c>
      <c r="C75" s="78" t="s">
        <v>34</v>
      </c>
      <c r="D75" s="84">
        <v>538.02</v>
      </c>
      <c r="E75" s="1">
        <v>0</v>
      </c>
      <c r="F75" s="85">
        <f>D75*E75</f>
        <v>0</v>
      </c>
    </row>
    <row r="76" spans="1:8" x14ac:dyDescent="0.25">
      <c r="A76" s="109"/>
      <c r="B76" s="110"/>
      <c r="C76" s="111"/>
      <c r="D76" s="112"/>
      <c r="E76" s="39"/>
      <c r="F76" s="113"/>
    </row>
    <row r="77" spans="1:8" ht="51" x14ac:dyDescent="0.25">
      <c r="A77" s="108" t="s">
        <v>147</v>
      </c>
      <c r="B77" s="83" t="s">
        <v>328</v>
      </c>
      <c r="C77" s="78" t="s">
        <v>34</v>
      </c>
      <c r="D77" s="84">
        <v>4045.87</v>
      </c>
      <c r="E77" s="1">
        <v>0</v>
      </c>
      <c r="F77" s="85">
        <f>D77*E77</f>
        <v>0</v>
      </c>
    </row>
    <row r="78" spans="1:8" x14ac:dyDescent="0.25">
      <c r="A78" s="109"/>
      <c r="B78" s="110"/>
      <c r="C78" s="111"/>
      <c r="D78" s="112"/>
      <c r="E78" s="1"/>
      <c r="F78" s="113"/>
    </row>
    <row r="79" spans="1:8" ht="51" x14ac:dyDescent="0.25">
      <c r="A79" s="108" t="s">
        <v>148</v>
      </c>
      <c r="B79" s="83" t="s">
        <v>994</v>
      </c>
      <c r="C79" s="78" t="s">
        <v>34</v>
      </c>
      <c r="D79" s="84">
        <v>1366.85</v>
      </c>
      <c r="E79" s="1">
        <v>0</v>
      </c>
      <c r="F79" s="85">
        <f>D79*E79</f>
        <v>0</v>
      </c>
    </row>
    <row r="80" spans="1:8" x14ac:dyDescent="0.25">
      <c r="A80" s="109"/>
      <c r="B80" s="110"/>
      <c r="C80" s="111"/>
      <c r="D80" s="112"/>
      <c r="E80" s="1"/>
      <c r="F80" s="113"/>
    </row>
    <row r="81" spans="1:6" ht="76.5" x14ac:dyDescent="0.25">
      <c r="A81" s="108" t="s">
        <v>35</v>
      </c>
      <c r="B81" s="83" t="s">
        <v>995</v>
      </c>
      <c r="C81" s="78" t="s">
        <v>34</v>
      </c>
      <c r="D81" s="84">
        <f>70/100*6*2*8*2.5*2.5</f>
        <v>419.99999999999994</v>
      </c>
      <c r="E81" s="1">
        <v>0</v>
      </c>
      <c r="F81" s="85">
        <f>D81*E81</f>
        <v>0</v>
      </c>
    </row>
    <row r="82" spans="1:6" x14ac:dyDescent="0.25">
      <c r="A82" s="109"/>
      <c r="B82" s="110"/>
      <c r="C82" s="111"/>
      <c r="D82" s="112"/>
      <c r="E82" s="1"/>
      <c r="F82" s="113"/>
    </row>
    <row r="83" spans="1:6" ht="63.75" x14ac:dyDescent="0.25">
      <c r="A83" s="108" t="s">
        <v>36</v>
      </c>
      <c r="B83" s="83" t="s">
        <v>336</v>
      </c>
      <c r="C83" s="78" t="s">
        <v>34</v>
      </c>
      <c r="D83" s="84">
        <f>30/100*6*2*8*2.5*2.5</f>
        <v>180</v>
      </c>
      <c r="E83" s="1">
        <v>0</v>
      </c>
      <c r="F83" s="85">
        <f>D83*E83</f>
        <v>0</v>
      </c>
    </row>
    <row r="84" spans="1:6" x14ac:dyDescent="0.25">
      <c r="A84" s="108"/>
      <c r="B84" s="83"/>
      <c r="C84" s="78"/>
      <c r="D84" s="84"/>
      <c r="E84" s="1"/>
      <c r="F84" s="85"/>
    </row>
    <row r="85" spans="1:6" ht="63.75" x14ac:dyDescent="0.25">
      <c r="A85" s="108" t="s">
        <v>37</v>
      </c>
      <c r="B85" s="83" t="s">
        <v>992</v>
      </c>
      <c r="C85" s="78" t="s">
        <v>34</v>
      </c>
      <c r="D85" s="84">
        <f>70/100*2*4*4*3</f>
        <v>67.199999999999989</v>
      </c>
      <c r="E85" s="1">
        <v>0</v>
      </c>
      <c r="F85" s="85">
        <f>D85*E85</f>
        <v>0</v>
      </c>
    </row>
    <row r="86" spans="1:6" x14ac:dyDescent="0.25">
      <c r="A86" s="109"/>
      <c r="B86" s="83"/>
      <c r="C86" s="78"/>
      <c r="D86" s="84"/>
      <c r="E86" s="1"/>
      <c r="F86" s="85"/>
    </row>
    <row r="87" spans="1:6" ht="63.75" x14ac:dyDescent="0.25">
      <c r="A87" s="108" t="s">
        <v>38</v>
      </c>
      <c r="B87" s="83" t="s">
        <v>329</v>
      </c>
      <c r="C87" s="78" t="s">
        <v>34</v>
      </c>
      <c r="D87" s="84">
        <f>30/100*2*4*4*3</f>
        <v>28.799999999999997</v>
      </c>
      <c r="E87" s="1">
        <v>0</v>
      </c>
      <c r="F87" s="85">
        <f>D87*E87</f>
        <v>0</v>
      </c>
    </row>
    <row r="88" spans="1:6" x14ac:dyDescent="0.25">
      <c r="A88" s="108"/>
      <c r="B88" s="110"/>
      <c r="C88" s="111"/>
      <c r="D88" s="112"/>
      <c r="E88" s="1"/>
      <c r="F88" s="113"/>
    </row>
    <row r="89" spans="1:6" ht="76.5" x14ac:dyDescent="0.25">
      <c r="A89" s="108" t="s">
        <v>40</v>
      </c>
      <c r="B89" s="83" t="s">
        <v>996</v>
      </c>
      <c r="C89" s="78" t="s">
        <v>34</v>
      </c>
      <c r="D89" s="84">
        <v>54.67</v>
      </c>
      <c r="E89" s="1">
        <v>0</v>
      </c>
      <c r="F89" s="85">
        <f t="shared" ref="F89:F186" si="4">D89*E89</f>
        <v>0</v>
      </c>
    </row>
    <row r="90" spans="1:6" x14ac:dyDescent="0.25">
      <c r="A90" s="109"/>
      <c r="B90" s="110"/>
      <c r="C90" s="111"/>
      <c r="D90" s="112"/>
      <c r="E90" s="1"/>
      <c r="F90" s="113"/>
    </row>
    <row r="91" spans="1:6" ht="51" x14ac:dyDescent="0.25">
      <c r="A91" s="108" t="s">
        <v>41</v>
      </c>
      <c r="B91" s="83" t="s">
        <v>132</v>
      </c>
      <c r="C91" s="78" t="s">
        <v>96</v>
      </c>
      <c r="D91" s="84">
        <f>52+440</f>
        <v>492</v>
      </c>
      <c r="E91" s="1">
        <v>0</v>
      </c>
      <c r="F91" s="85">
        <f t="shared" si="4"/>
        <v>0</v>
      </c>
    </row>
    <row r="92" spans="1:6" x14ac:dyDescent="0.25">
      <c r="A92" s="108"/>
      <c r="B92" s="110"/>
      <c r="C92" s="111"/>
      <c r="D92" s="112"/>
      <c r="E92" s="1"/>
      <c r="F92" s="113"/>
    </row>
    <row r="93" spans="1:6" ht="42" customHeight="1" x14ac:dyDescent="0.25">
      <c r="A93" s="108" t="s">
        <v>43</v>
      </c>
      <c r="B93" s="83" t="s">
        <v>115</v>
      </c>
      <c r="C93" s="78" t="s">
        <v>34</v>
      </c>
      <c r="D93" s="84">
        <f>132.42+66.21</f>
        <v>198.63</v>
      </c>
      <c r="E93" s="1">
        <v>0</v>
      </c>
      <c r="F93" s="85">
        <f t="shared" si="4"/>
        <v>0</v>
      </c>
    </row>
    <row r="94" spans="1:6" x14ac:dyDescent="0.25">
      <c r="A94" s="109"/>
      <c r="B94" s="110"/>
      <c r="C94" s="111"/>
      <c r="D94" s="112"/>
      <c r="E94" s="1"/>
      <c r="F94" s="113"/>
    </row>
    <row r="95" spans="1:6" ht="25.5" x14ac:dyDescent="0.25">
      <c r="A95" s="108" t="s">
        <v>44</v>
      </c>
      <c r="B95" s="83" t="s">
        <v>330</v>
      </c>
      <c r="C95" s="78" t="s">
        <v>39</v>
      </c>
      <c r="D95" s="84">
        <f>430*1.5+2475*0.8</f>
        <v>2625</v>
      </c>
      <c r="E95" s="1">
        <v>0</v>
      </c>
      <c r="F95" s="85">
        <f t="shared" si="4"/>
        <v>0</v>
      </c>
    </row>
    <row r="96" spans="1:6" x14ac:dyDescent="0.25">
      <c r="A96" s="108"/>
      <c r="B96" s="114"/>
      <c r="C96" s="111"/>
      <c r="D96" s="112"/>
      <c r="E96" s="1"/>
      <c r="F96" s="113"/>
    </row>
    <row r="97" spans="1:6" ht="51" x14ac:dyDescent="0.25">
      <c r="A97" s="108" t="s">
        <v>46</v>
      </c>
      <c r="B97" s="88" t="s">
        <v>116</v>
      </c>
      <c r="C97" s="78" t="s">
        <v>34</v>
      </c>
      <c r="D97" s="84">
        <v>2487.77</v>
      </c>
      <c r="E97" s="1">
        <v>0</v>
      </c>
      <c r="F97" s="85">
        <f t="shared" si="4"/>
        <v>0</v>
      </c>
    </row>
    <row r="98" spans="1:6" x14ac:dyDescent="0.25">
      <c r="A98" s="109"/>
      <c r="B98" s="114"/>
      <c r="C98" s="111"/>
      <c r="D98" s="112"/>
      <c r="E98" s="1"/>
      <c r="F98" s="113"/>
    </row>
    <row r="99" spans="1:6" ht="63.75" x14ac:dyDescent="0.25">
      <c r="A99" s="108" t="s">
        <v>47</v>
      </c>
      <c r="B99" s="83" t="s">
        <v>42</v>
      </c>
      <c r="C99" s="78" t="s">
        <v>39</v>
      </c>
      <c r="D99" s="84">
        <f>430*2*2.5+3*20*2.5+3*6*2.5</f>
        <v>2345</v>
      </c>
      <c r="E99" s="1">
        <v>0</v>
      </c>
      <c r="F99" s="85">
        <f t="shared" si="4"/>
        <v>0</v>
      </c>
    </row>
    <row r="100" spans="1:6" x14ac:dyDescent="0.25">
      <c r="A100" s="108"/>
      <c r="B100" s="114"/>
      <c r="C100" s="111"/>
      <c r="D100" s="112"/>
      <c r="E100" s="1"/>
      <c r="F100" s="113"/>
    </row>
    <row r="101" spans="1:6" ht="63.75" x14ac:dyDescent="0.25">
      <c r="A101" s="108" t="s">
        <v>48</v>
      </c>
      <c r="B101" s="83" t="s">
        <v>134</v>
      </c>
      <c r="C101" s="78" t="s">
        <v>34</v>
      </c>
      <c r="D101" s="84">
        <v>359.64</v>
      </c>
      <c r="E101" s="1">
        <v>0</v>
      </c>
      <c r="F101" s="85">
        <f t="shared" si="4"/>
        <v>0</v>
      </c>
    </row>
    <row r="102" spans="1:6" x14ac:dyDescent="0.25">
      <c r="A102" s="109"/>
      <c r="B102" s="114"/>
      <c r="C102" s="111"/>
      <c r="D102" s="112"/>
      <c r="E102" s="39"/>
      <c r="F102" s="113"/>
    </row>
    <row r="103" spans="1:6" ht="25.5" x14ac:dyDescent="0.25">
      <c r="A103" s="108" t="s">
        <v>49</v>
      </c>
      <c r="B103" s="83" t="s">
        <v>331</v>
      </c>
      <c r="C103" s="78" t="s">
        <v>96</v>
      </c>
      <c r="D103" s="84">
        <v>40</v>
      </c>
      <c r="E103" s="1">
        <v>0</v>
      </c>
      <c r="F103" s="85">
        <f t="shared" si="4"/>
        <v>0</v>
      </c>
    </row>
    <row r="104" spans="1:6" x14ac:dyDescent="0.25">
      <c r="A104" s="108"/>
      <c r="B104" s="115"/>
      <c r="C104" s="116"/>
      <c r="D104" s="117"/>
      <c r="E104" s="40"/>
      <c r="F104" s="113"/>
    </row>
    <row r="105" spans="1:6" ht="38.25" x14ac:dyDescent="0.25">
      <c r="A105" s="108" t="s">
        <v>50</v>
      </c>
      <c r="B105" s="83" t="s">
        <v>136</v>
      </c>
      <c r="C105" s="78" t="s">
        <v>18</v>
      </c>
      <c r="D105" s="84">
        <v>4</v>
      </c>
      <c r="E105" s="1">
        <v>0</v>
      </c>
      <c r="F105" s="85">
        <f t="shared" si="4"/>
        <v>0</v>
      </c>
    </row>
    <row r="106" spans="1:6" x14ac:dyDescent="0.25">
      <c r="A106" s="109"/>
      <c r="B106" s="83"/>
      <c r="C106" s="78"/>
      <c r="D106" s="84"/>
      <c r="E106" s="1"/>
      <c r="F106" s="85"/>
    </row>
    <row r="107" spans="1:6" ht="63.75" x14ac:dyDescent="0.25">
      <c r="A107" s="108" t="s">
        <v>51</v>
      </c>
      <c r="B107" s="83" t="s">
        <v>685</v>
      </c>
      <c r="C107" s="78" t="s">
        <v>96</v>
      </c>
      <c r="D107" s="84">
        <v>225</v>
      </c>
      <c r="E107" s="1">
        <v>0</v>
      </c>
      <c r="F107" s="85">
        <f t="shared" ref="F107" si="5">D107*E107</f>
        <v>0</v>
      </c>
    </row>
    <row r="108" spans="1:6" x14ac:dyDescent="0.25">
      <c r="A108" s="108"/>
      <c r="B108" s="83"/>
      <c r="C108" s="78"/>
      <c r="D108" s="84"/>
      <c r="E108" s="1"/>
      <c r="F108" s="85"/>
    </row>
    <row r="109" spans="1:6" ht="51" x14ac:dyDescent="0.25">
      <c r="A109" s="108" t="s">
        <v>52</v>
      </c>
      <c r="B109" s="83" t="s">
        <v>689</v>
      </c>
      <c r="C109" s="78" t="s">
        <v>18</v>
      </c>
      <c r="D109" s="84">
        <v>4</v>
      </c>
      <c r="E109" s="1">
        <v>0</v>
      </c>
      <c r="F109" s="85">
        <f t="shared" ref="F109" si="6">D109*E109</f>
        <v>0</v>
      </c>
    </row>
    <row r="110" spans="1:6" x14ac:dyDescent="0.25">
      <c r="A110" s="109"/>
      <c r="B110" s="83"/>
      <c r="C110" s="78"/>
      <c r="D110" s="84"/>
      <c r="E110" s="1"/>
      <c r="F110" s="85"/>
    </row>
    <row r="111" spans="1:6" ht="89.25" x14ac:dyDescent="0.25">
      <c r="A111" s="108" t="s">
        <v>53</v>
      </c>
      <c r="B111" s="88" t="s">
        <v>688</v>
      </c>
      <c r="C111" s="78" t="s">
        <v>18</v>
      </c>
      <c r="D111" s="84">
        <v>1</v>
      </c>
      <c r="E111" s="1">
        <v>0</v>
      </c>
      <c r="F111" s="85">
        <f t="shared" ref="F111" si="7">D111*E111</f>
        <v>0</v>
      </c>
    </row>
    <row r="112" spans="1:6" x14ac:dyDescent="0.25">
      <c r="A112" s="108" t="s">
        <v>1081</v>
      </c>
      <c r="B112" s="83" t="s">
        <v>686</v>
      </c>
      <c r="C112" s="78" t="s">
        <v>66</v>
      </c>
      <c r="D112" s="84">
        <v>1</v>
      </c>
      <c r="E112" s="1"/>
      <c r="F112" s="85"/>
    </row>
    <row r="113" spans="1:6" x14ac:dyDescent="0.25">
      <c r="A113" s="108" t="s">
        <v>1082</v>
      </c>
      <c r="B113" s="83" t="s">
        <v>687</v>
      </c>
      <c r="C113" s="78" t="s">
        <v>34</v>
      </c>
      <c r="D113" s="84">
        <v>2</v>
      </c>
      <c r="E113" s="1"/>
      <c r="F113" s="85"/>
    </row>
    <row r="114" spans="1:6" x14ac:dyDescent="0.25">
      <c r="A114" s="108" t="s">
        <v>1083</v>
      </c>
      <c r="B114" s="83" t="s">
        <v>683</v>
      </c>
      <c r="C114" s="78" t="s">
        <v>66</v>
      </c>
      <c r="D114" s="84">
        <v>1</v>
      </c>
      <c r="E114" s="1"/>
      <c r="F114" s="85"/>
    </row>
    <row r="115" spans="1:6" x14ac:dyDescent="0.25">
      <c r="A115" s="108" t="s">
        <v>1084</v>
      </c>
      <c r="B115" s="83" t="s">
        <v>684</v>
      </c>
      <c r="C115" s="78" t="s">
        <v>66</v>
      </c>
      <c r="D115" s="84">
        <v>1</v>
      </c>
      <c r="E115" s="1"/>
      <c r="F115" s="85"/>
    </row>
    <row r="116" spans="1:6" x14ac:dyDescent="0.25">
      <c r="A116" s="108"/>
      <c r="B116" s="83"/>
      <c r="C116" s="78"/>
      <c r="D116" s="84"/>
      <c r="E116" s="1"/>
      <c r="F116" s="85"/>
    </row>
    <row r="117" spans="1:6" ht="38.25" x14ac:dyDescent="0.25">
      <c r="A117" s="108" t="s">
        <v>54</v>
      </c>
      <c r="B117" s="83" t="s">
        <v>691</v>
      </c>
      <c r="C117" s="78" t="s">
        <v>96</v>
      </c>
      <c r="D117" s="84">
        <v>58</v>
      </c>
      <c r="E117" s="1">
        <v>0</v>
      </c>
      <c r="F117" s="85">
        <f t="shared" ref="F117" si="8">D117*E117</f>
        <v>0</v>
      </c>
    </row>
    <row r="118" spans="1:6" x14ac:dyDescent="0.25">
      <c r="A118" s="108"/>
      <c r="B118" s="83"/>
      <c r="C118" s="78"/>
      <c r="D118" s="84"/>
      <c r="E118" s="1"/>
      <c r="F118" s="85"/>
    </row>
    <row r="119" spans="1:6" ht="38.25" x14ac:dyDescent="0.25">
      <c r="A119" s="108" t="s">
        <v>144</v>
      </c>
      <c r="B119" s="83" t="s">
        <v>690</v>
      </c>
      <c r="C119" s="78" t="s">
        <v>96</v>
      </c>
      <c r="D119" s="84">
        <f>D107+D117</f>
        <v>283</v>
      </c>
      <c r="E119" s="1">
        <v>0</v>
      </c>
      <c r="F119" s="85">
        <f t="shared" ref="F119" si="9">D119*E119</f>
        <v>0</v>
      </c>
    </row>
    <row r="120" spans="1:6" x14ac:dyDescent="0.25">
      <c r="A120" s="108"/>
      <c r="B120" s="83"/>
      <c r="C120" s="78"/>
      <c r="D120" s="84"/>
      <c r="E120" s="1"/>
      <c r="F120" s="85"/>
    </row>
    <row r="121" spans="1:6" ht="25.5" x14ac:dyDescent="0.25">
      <c r="A121" s="108" t="s">
        <v>58</v>
      </c>
      <c r="B121" s="83" t="s">
        <v>692</v>
      </c>
      <c r="C121" s="78" t="s">
        <v>96</v>
      </c>
      <c r="D121" s="84">
        <f>D117</f>
        <v>58</v>
      </c>
      <c r="E121" s="1">
        <v>0</v>
      </c>
      <c r="F121" s="85">
        <f t="shared" ref="F121" si="10">D121*E121</f>
        <v>0</v>
      </c>
    </row>
    <row r="122" spans="1:6" x14ac:dyDescent="0.25">
      <c r="A122" s="108"/>
      <c r="B122" s="83"/>
      <c r="C122" s="78"/>
      <c r="D122" s="84"/>
      <c r="E122" s="1"/>
      <c r="F122" s="85"/>
    </row>
    <row r="123" spans="1:6" x14ac:dyDescent="0.25">
      <c r="A123" s="108" t="s">
        <v>59</v>
      </c>
      <c r="B123" s="83" t="s">
        <v>693</v>
      </c>
      <c r="C123" s="78" t="s">
        <v>34</v>
      </c>
      <c r="D123" s="84">
        <v>64</v>
      </c>
      <c r="E123" s="1">
        <v>0</v>
      </c>
      <c r="F123" s="85">
        <f t="shared" ref="F123" si="11">D123*E123</f>
        <v>0</v>
      </c>
    </row>
    <row r="124" spans="1:6" x14ac:dyDescent="0.25">
      <c r="A124" s="108"/>
      <c r="B124" s="83"/>
      <c r="C124" s="78"/>
      <c r="D124" s="84"/>
      <c r="E124" s="1"/>
      <c r="F124" s="85"/>
    </row>
    <row r="125" spans="1:6" ht="38.25" x14ac:dyDescent="0.25">
      <c r="A125" s="108" t="s">
        <v>60</v>
      </c>
      <c r="B125" s="83" t="s">
        <v>368</v>
      </c>
      <c r="C125" s="78" t="s">
        <v>96</v>
      </c>
      <c r="D125" s="84">
        <f>430+430*3/100</f>
        <v>442.9</v>
      </c>
      <c r="E125" s="1">
        <v>0</v>
      </c>
      <c r="F125" s="85">
        <f t="shared" ref="F125" si="12">D125*E125</f>
        <v>0</v>
      </c>
    </row>
    <row r="126" spans="1:6" x14ac:dyDescent="0.25">
      <c r="A126" s="108"/>
      <c r="B126" s="83"/>
      <c r="C126" s="78"/>
      <c r="D126" s="84"/>
      <c r="E126" s="1"/>
      <c r="F126" s="85"/>
    </row>
    <row r="127" spans="1:6" ht="76.5" x14ac:dyDescent="0.25">
      <c r="A127" s="108" t="s">
        <v>61</v>
      </c>
      <c r="B127" s="83" t="s">
        <v>137</v>
      </c>
      <c r="C127" s="78" t="s">
        <v>34</v>
      </c>
      <c r="D127" s="84">
        <v>1343.05</v>
      </c>
      <c r="E127" s="1">
        <v>0</v>
      </c>
      <c r="F127" s="85">
        <f t="shared" si="4"/>
        <v>0</v>
      </c>
    </row>
    <row r="128" spans="1:6" x14ac:dyDescent="0.25">
      <c r="A128" s="108"/>
      <c r="B128" s="114"/>
      <c r="C128" s="111"/>
      <c r="D128" s="112"/>
      <c r="E128" s="39"/>
      <c r="F128" s="113"/>
    </row>
    <row r="129" spans="1:6" ht="89.25" x14ac:dyDescent="0.25">
      <c r="A129" s="108" t="s">
        <v>62</v>
      </c>
      <c r="B129" s="83" t="s">
        <v>332</v>
      </c>
      <c r="C129" s="78" t="s">
        <v>34</v>
      </c>
      <c r="D129" s="84">
        <v>265.63</v>
      </c>
      <c r="E129" s="1">
        <v>0</v>
      </c>
      <c r="F129" s="85">
        <f t="shared" si="4"/>
        <v>0</v>
      </c>
    </row>
    <row r="130" spans="1:6" x14ac:dyDescent="0.25">
      <c r="A130" s="108"/>
      <c r="B130" s="77"/>
      <c r="C130" s="78"/>
      <c r="D130" s="84"/>
      <c r="E130" s="39"/>
      <c r="F130" s="113"/>
    </row>
    <row r="131" spans="1:6" ht="81" customHeight="1" x14ac:dyDescent="0.25">
      <c r="A131" s="108" t="s">
        <v>63</v>
      </c>
      <c r="B131" s="118" t="s">
        <v>139</v>
      </c>
      <c r="C131" s="78" t="s">
        <v>34</v>
      </c>
      <c r="D131" s="84">
        <v>2879.73</v>
      </c>
      <c r="E131" s="1">
        <v>0</v>
      </c>
      <c r="F131" s="85">
        <f t="shared" si="4"/>
        <v>0</v>
      </c>
    </row>
    <row r="132" spans="1:6" x14ac:dyDescent="0.25">
      <c r="A132" s="108"/>
      <c r="B132" s="110"/>
      <c r="C132" s="78"/>
      <c r="D132" s="84"/>
      <c r="E132" s="39"/>
      <c r="F132" s="113"/>
    </row>
    <row r="133" spans="1:6" ht="76.5" x14ac:dyDescent="0.25">
      <c r="A133" s="108" t="s">
        <v>67</v>
      </c>
      <c r="B133" s="88" t="s">
        <v>142</v>
      </c>
      <c r="C133" s="78" t="s">
        <v>34</v>
      </c>
      <c r="D133" s="84">
        <v>441.37</v>
      </c>
      <c r="E133" s="1">
        <v>0</v>
      </c>
      <c r="F133" s="85">
        <f t="shared" si="4"/>
        <v>0</v>
      </c>
    </row>
    <row r="134" spans="1:6" x14ac:dyDescent="0.25">
      <c r="A134" s="108"/>
      <c r="B134" s="88"/>
      <c r="C134" s="78"/>
      <c r="D134" s="84"/>
      <c r="E134" s="1"/>
      <c r="F134" s="85"/>
    </row>
    <row r="135" spans="1:6" ht="25.5" x14ac:dyDescent="0.25">
      <c r="A135" s="108" t="s">
        <v>68</v>
      </c>
      <c r="B135" s="88" t="s">
        <v>333</v>
      </c>
      <c r="C135" s="78" t="s">
        <v>18</v>
      </c>
      <c r="D135" s="84">
        <v>2</v>
      </c>
      <c r="E135" s="1">
        <v>0</v>
      </c>
      <c r="F135" s="85">
        <f t="shared" ref="F135" si="13">D135*E135</f>
        <v>0</v>
      </c>
    </row>
    <row r="136" spans="1:6" x14ac:dyDescent="0.25">
      <c r="A136" s="108"/>
      <c r="B136" s="77"/>
      <c r="C136" s="78"/>
      <c r="D136" s="84"/>
      <c r="E136" s="39"/>
      <c r="F136" s="113"/>
    </row>
    <row r="137" spans="1:6" ht="25.5" x14ac:dyDescent="0.25">
      <c r="A137" s="108" t="s">
        <v>69</v>
      </c>
      <c r="B137" s="83" t="s">
        <v>163</v>
      </c>
      <c r="C137" s="78" t="s">
        <v>39</v>
      </c>
      <c r="D137" s="84">
        <v>2207</v>
      </c>
      <c r="E137" s="1">
        <v>0</v>
      </c>
      <c r="F137" s="85">
        <f t="shared" si="4"/>
        <v>0</v>
      </c>
    </row>
    <row r="138" spans="1:6" x14ac:dyDescent="0.25">
      <c r="A138" s="108"/>
      <c r="B138" s="83"/>
      <c r="C138" s="78"/>
      <c r="D138" s="84"/>
      <c r="E138" s="1"/>
      <c r="F138" s="85"/>
    </row>
    <row r="139" spans="1:6" ht="25.5" x14ac:dyDescent="0.25">
      <c r="A139" s="108" t="s">
        <v>70</v>
      </c>
      <c r="B139" s="83" t="s">
        <v>176</v>
      </c>
      <c r="C139" s="78" t="s">
        <v>39</v>
      </c>
      <c r="D139" s="84">
        <f>D137</f>
        <v>2207</v>
      </c>
      <c r="E139" s="1">
        <v>0</v>
      </c>
      <c r="F139" s="85">
        <f t="shared" ref="F139" si="14">D139*E139</f>
        <v>0</v>
      </c>
    </row>
    <row r="140" spans="1:6" x14ac:dyDescent="0.25">
      <c r="A140" s="108"/>
      <c r="B140" s="83"/>
      <c r="C140" s="78"/>
      <c r="D140" s="84"/>
      <c r="E140" s="1"/>
      <c r="F140" s="85"/>
    </row>
    <row r="141" spans="1:6" ht="76.5" x14ac:dyDescent="0.25">
      <c r="A141" s="108" t="s">
        <v>71</v>
      </c>
      <c r="B141" s="88" t="s">
        <v>334</v>
      </c>
      <c r="C141" s="78" t="s">
        <v>39</v>
      </c>
      <c r="D141" s="84">
        <f>D139-D143</f>
        <v>2127</v>
      </c>
      <c r="E141" s="1">
        <v>0</v>
      </c>
      <c r="F141" s="85">
        <f t="shared" ref="F141" si="15">D141*E141</f>
        <v>0</v>
      </c>
    </row>
    <row r="142" spans="1:6" x14ac:dyDescent="0.25">
      <c r="A142" s="108"/>
      <c r="B142" s="83"/>
      <c r="C142" s="78"/>
      <c r="D142" s="84"/>
      <c r="E142" s="1"/>
      <c r="F142" s="113"/>
    </row>
    <row r="143" spans="1:6" ht="89.25" x14ac:dyDescent="0.25">
      <c r="A143" s="108" t="s">
        <v>72</v>
      </c>
      <c r="B143" s="83" t="s">
        <v>164</v>
      </c>
      <c r="C143" s="78" t="s">
        <v>39</v>
      </c>
      <c r="D143" s="84">
        <f>4*1.25*6+50</f>
        <v>80</v>
      </c>
      <c r="E143" s="1">
        <v>0</v>
      </c>
      <c r="F143" s="85">
        <f t="shared" si="4"/>
        <v>0</v>
      </c>
    </row>
    <row r="144" spans="1:6" x14ac:dyDescent="0.25">
      <c r="A144" s="108"/>
      <c r="B144" s="77"/>
      <c r="C144" s="78"/>
      <c r="D144" s="84"/>
      <c r="E144" s="1"/>
      <c r="F144" s="113"/>
    </row>
    <row r="145" spans="1:8" ht="51" x14ac:dyDescent="0.25">
      <c r="A145" s="108" t="s">
        <v>149</v>
      </c>
      <c r="B145" s="83" t="s">
        <v>1054</v>
      </c>
      <c r="C145" s="78" t="s">
        <v>45</v>
      </c>
      <c r="D145" s="84">
        <v>440</v>
      </c>
      <c r="E145" s="1">
        <v>0</v>
      </c>
      <c r="F145" s="85">
        <f t="shared" si="4"/>
        <v>0</v>
      </c>
    </row>
    <row r="146" spans="1:8" x14ac:dyDescent="0.25">
      <c r="A146" s="108"/>
      <c r="B146" s="83"/>
      <c r="C146" s="78"/>
      <c r="D146" s="84"/>
      <c r="E146" s="1"/>
      <c r="F146" s="85"/>
    </row>
    <row r="147" spans="1:8" ht="76.5" x14ac:dyDescent="0.25">
      <c r="A147" s="108" t="s">
        <v>153</v>
      </c>
      <c r="B147" s="83" t="s">
        <v>177</v>
      </c>
      <c r="C147" s="78" t="s">
        <v>39</v>
      </c>
      <c r="D147" s="84">
        <f>4*1.25*6+1*6</f>
        <v>36</v>
      </c>
      <c r="E147" s="1">
        <v>0</v>
      </c>
      <c r="F147" s="85">
        <f t="shared" ref="F147" si="16">D147*E147</f>
        <v>0</v>
      </c>
    </row>
    <row r="148" spans="1:8" x14ac:dyDescent="0.25">
      <c r="A148" s="108"/>
      <c r="B148" s="83"/>
      <c r="C148" s="78"/>
      <c r="D148" s="84"/>
      <c r="E148" s="1"/>
      <c r="F148" s="85"/>
    </row>
    <row r="149" spans="1:8" ht="63.75" x14ac:dyDescent="0.25">
      <c r="A149" s="108" t="s">
        <v>154</v>
      </c>
      <c r="B149" s="83" t="s">
        <v>178</v>
      </c>
      <c r="C149" s="78" t="s">
        <v>39</v>
      </c>
      <c r="D149" s="84">
        <f>D147</f>
        <v>36</v>
      </c>
      <c r="E149" s="1">
        <v>0</v>
      </c>
      <c r="F149" s="85">
        <f t="shared" ref="F149" si="17">D149*E149</f>
        <v>0</v>
      </c>
    </row>
    <row r="150" spans="1:8" x14ac:dyDescent="0.25">
      <c r="A150" s="108"/>
      <c r="B150" s="83"/>
      <c r="C150" s="78"/>
      <c r="D150" s="84"/>
      <c r="E150" s="1"/>
      <c r="F150" s="113"/>
    </row>
    <row r="151" spans="1:8" ht="38.25" x14ac:dyDescent="0.25">
      <c r="A151" s="108" t="s">
        <v>155</v>
      </c>
      <c r="B151" s="88" t="s">
        <v>150</v>
      </c>
      <c r="C151" s="78" t="s">
        <v>18</v>
      </c>
      <c r="D151" s="84">
        <v>5</v>
      </c>
      <c r="E151" s="1">
        <v>0</v>
      </c>
      <c r="F151" s="85">
        <f t="shared" si="4"/>
        <v>0</v>
      </c>
    </row>
    <row r="152" spans="1:8" x14ac:dyDescent="0.25">
      <c r="A152" s="108"/>
      <c r="B152" s="83"/>
      <c r="C152" s="78"/>
      <c r="D152" s="84"/>
      <c r="E152" s="1"/>
      <c r="F152" s="113"/>
    </row>
    <row r="153" spans="1:8" ht="38.25" x14ac:dyDescent="0.25">
      <c r="A153" s="108" t="s">
        <v>156</v>
      </c>
      <c r="B153" s="88" t="s">
        <v>152</v>
      </c>
      <c r="C153" s="78" t="s">
        <v>18</v>
      </c>
      <c r="D153" s="84">
        <v>5</v>
      </c>
      <c r="E153" s="1">
        <v>0</v>
      </c>
      <c r="F153" s="85">
        <f t="shared" si="4"/>
        <v>0</v>
      </c>
      <c r="H153" s="119"/>
    </row>
    <row r="154" spans="1:8" x14ac:dyDescent="0.25">
      <c r="A154" s="108"/>
      <c r="B154" s="83"/>
      <c r="C154" s="78"/>
      <c r="D154" s="84"/>
      <c r="E154" s="1"/>
      <c r="F154" s="113"/>
    </row>
    <row r="155" spans="1:8" ht="38.25" x14ac:dyDescent="0.25">
      <c r="A155" s="108" t="s">
        <v>161</v>
      </c>
      <c r="B155" s="83" t="s">
        <v>351</v>
      </c>
      <c r="C155" s="78" t="s">
        <v>18</v>
      </c>
      <c r="D155" s="84">
        <v>87</v>
      </c>
      <c r="E155" s="1">
        <v>0</v>
      </c>
      <c r="F155" s="85">
        <f t="shared" si="4"/>
        <v>0</v>
      </c>
    </row>
    <row r="156" spans="1:8" x14ac:dyDescent="0.25">
      <c r="A156" s="108"/>
      <c r="B156" s="83"/>
      <c r="C156" s="78"/>
      <c r="D156" s="84"/>
      <c r="E156" s="1"/>
      <c r="F156" s="113"/>
    </row>
    <row r="157" spans="1:8" ht="25.5" x14ac:dyDescent="0.25">
      <c r="A157" s="108" t="s">
        <v>162</v>
      </c>
      <c r="B157" s="83" t="s">
        <v>56</v>
      </c>
      <c r="C157" s="78" t="s">
        <v>34</v>
      </c>
      <c r="D157" s="84">
        <v>5</v>
      </c>
      <c r="E157" s="1">
        <v>0</v>
      </c>
      <c r="F157" s="85">
        <f t="shared" si="4"/>
        <v>0</v>
      </c>
    </row>
    <row r="158" spans="1:8" x14ac:dyDescent="0.25">
      <c r="A158" s="108"/>
      <c r="B158" s="83"/>
      <c r="C158" s="78"/>
      <c r="D158" s="84"/>
      <c r="E158" s="1"/>
      <c r="F158" s="113"/>
    </row>
    <row r="159" spans="1:8" ht="38.25" x14ac:dyDescent="0.25">
      <c r="A159" s="108" t="s">
        <v>186</v>
      </c>
      <c r="B159" s="83" t="s">
        <v>57</v>
      </c>
      <c r="C159" s="78" t="s">
        <v>18</v>
      </c>
      <c r="D159" s="84">
        <v>2</v>
      </c>
      <c r="E159" s="1">
        <v>0</v>
      </c>
      <c r="F159" s="85">
        <f t="shared" si="4"/>
        <v>0</v>
      </c>
    </row>
    <row r="160" spans="1:8" x14ac:dyDescent="0.25">
      <c r="A160" s="108"/>
      <c r="B160" s="83"/>
      <c r="C160" s="78"/>
      <c r="D160" s="84"/>
      <c r="E160" s="1"/>
      <c r="F160" s="113"/>
    </row>
    <row r="161" spans="1:8" ht="38.25" x14ac:dyDescent="0.25">
      <c r="A161" s="108" t="s">
        <v>187</v>
      </c>
      <c r="B161" s="118" t="s">
        <v>335</v>
      </c>
      <c r="C161" s="78" t="s">
        <v>34</v>
      </c>
      <c r="D161" s="84">
        <f>D81+D83+D85+D87</f>
        <v>696</v>
      </c>
      <c r="E161" s="1">
        <v>0</v>
      </c>
      <c r="F161" s="85">
        <f t="shared" si="4"/>
        <v>0</v>
      </c>
    </row>
    <row r="162" spans="1:8" x14ac:dyDescent="0.25">
      <c r="A162" s="108"/>
      <c r="B162" s="120"/>
      <c r="C162" s="78"/>
      <c r="D162" s="84"/>
      <c r="E162" s="3"/>
      <c r="F162" s="113"/>
    </row>
    <row r="163" spans="1:8" ht="25.5" x14ac:dyDescent="0.25">
      <c r="A163" s="108" t="s">
        <v>188</v>
      </c>
      <c r="B163" s="83" t="s">
        <v>145</v>
      </c>
      <c r="C163" s="78" t="s">
        <v>34</v>
      </c>
      <c r="D163" s="84">
        <v>100</v>
      </c>
      <c r="E163" s="1">
        <v>0</v>
      </c>
      <c r="F163" s="85">
        <f t="shared" si="4"/>
        <v>0</v>
      </c>
    </row>
    <row r="164" spans="1:8" x14ac:dyDescent="0.25">
      <c r="A164" s="108"/>
      <c r="B164" s="120"/>
      <c r="C164" s="78"/>
      <c r="D164" s="84"/>
      <c r="E164" s="3"/>
      <c r="F164" s="113"/>
    </row>
    <row r="165" spans="1:8" ht="38.25" x14ac:dyDescent="0.25">
      <c r="A165" s="108" t="s">
        <v>189</v>
      </c>
      <c r="B165" s="120" t="s">
        <v>185</v>
      </c>
      <c r="C165" s="78" t="s">
        <v>45</v>
      </c>
      <c r="D165" s="84">
        <v>140</v>
      </c>
      <c r="E165" s="1">
        <v>0</v>
      </c>
      <c r="F165" s="85">
        <f t="shared" si="4"/>
        <v>0</v>
      </c>
      <c r="H165" s="119"/>
    </row>
    <row r="166" spans="1:8" x14ac:dyDescent="0.25">
      <c r="A166" s="108"/>
      <c r="B166" s="120"/>
      <c r="C166" s="78"/>
      <c r="D166" s="84"/>
      <c r="E166" s="3"/>
      <c r="F166" s="113"/>
    </row>
    <row r="167" spans="1:8" ht="51" x14ac:dyDescent="0.25">
      <c r="A167" s="108" t="s">
        <v>190</v>
      </c>
      <c r="B167" s="120" t="s">
        <v>146</v>
      </c>
      <c r="C167" s="78" t="s">
        <v>34</v>
      </c>
      <c r="D167" s="84">
        <v>20</v>
      </c>
      <c r="E167" s="1">
        <v>0</v>
      </c>
      <c r="F167" s="85">
        <f t="shared" si="4"/>
        <v>0</v>
      </c>
    </row>
    <row r="168" spans="1:8" x14ac:dyDescent="0.25">
      <c r="A168" s="108"/>
      <c r="B168" s="120"/>
      <c r="C168" s="78"/>
      <c r="D168" s="84"/>
      <c r="E168" s="3"/>
      <c r="F168" s="113"/>
    </row>
    <row r="169" spans="1:8" ht="25.5" x14ac:dyDescent="0.25">
      <c r="A169" s="108" t="s">
        <v>191</v>
      </c>
      <c r="B169" s="120" t="s">
        <v>166</v>
      </c>
      <c r="C169" s="78" t="s">
        <v>45</v>
      </c>
      <c r="D169" s="122">
        <f>(890+2475)*103/100</f>
        <v>3465.95</v>
      </c>
      <c r="E169" s="1">
        <v>0</v>
      </c>
      <c r="F169" s="85">
        <f t="shared" si="4"/>
        <v>0</v>
      </c>
    </row>
    <row r="170" spans="1:8" x14ac:dyDescent="0.25">
      <c r="A170" s="108"/>
      <c r="B170" s="120"/>
      <c r="C170" s="78"/>
      <c r="D170" s="122"/>
      <c r="E170" s="3"/>
      <c r="F170" s="85"/>
    </row>
    <row r="171" spans="1:8" ht="102" x14ac:dyDescent="0.25">
      <c r="A171" s="108" t="s">
        <v>192</v>
      </c>
      <c r="B171" s="120" t="s">
        <v>345</v>
      </c>
      <c r="C171" s="78" t="s">
        <v>18</v>
      </c>
      <c r="D171" s="84">
        <v>1</v>
      </c>
      <c r="E171" s="1">
        <v>0</v>
      </c>
      <c r="F171" s="85">
        <f t="shared" ref="F171" si="18">D171*E171</f>
        <v>0</v>
      </c>
    </row>
    <row r="172" spans="1:8" ht="51" x14ac:dyDescent="0.25">
      <c r="A172" s="108" t="s">
        <v>371</v>
      </c>
      <c r="B172" s="120" t="s">
        <v>342</v>
      </c>
      <c r="C172" s="78" t="s">
        <v>96</v>
      </c>
      <c r="D172" s="84">
        <v>12</v>
      </c>
      <c r="E172" s="3"/>
      <c r="F172" s="85"/>
    </row>
    <row r="173" spans="1:8" ht="25.5" x14ac:dyDescent="0.25">
      <c r="A173" s="108" t="s">
        <v>1085</v>
      </c>
      <c r="B173" s="120" t="s">
        <v>339</v>
      </c>
      <c r="C173" s="78" t="s">
        <v>96</v>
      </c>
      <c r="D173" s="84">
        <v>12</v>
      </c>
      <c r="E173" s="3"/>
      <c r="F173" s="85"/>
    </row>
    <row r="174" spans="1:8" x14ac:dyDescent="0.25">
      <c r="A174" s="108" t="s">
        <v>1086</v>
      </c>
      <c r="B174" s="120" t="s">
        <v>340</v>
      </c>
      <c r="C174" s="78" t="s">
        <v>66</v>
      </c>
      <c r="D174" s="84">
        <v>1</v>
      </c>
      <c r="E174" s="3"/>
      <c r="F174" s="85"/>
    </row>
    <row r="175" spans="1:8" x14ac:dyDescent="0.25">
      <c r="A175" s="108"/>
      <c r="B175" s="120"/>
      <c r="C175" s="78"/>
      <c r="D175" s="122"/>
      <c r="E175" s="3"/>
      <c r="F175" s="85"/>
    </row>
    <row r="176" spans="1:8" ht="89.25" x14ac:dyDescent="0.25">
      <c r="A176" s="108" t="s">
        <v>193</v>
      </c>
      <c r="B176" s="120" t="s">
        <v>346</v>
      </c>
      <c r="C176" s="78" t="s">
        <v>18</v>
      </c>
      <c r="D176" s="84">
        <v>1</v>
      </c>
      <c r="E176" s="1">
        <v>0</v>
      </c>
      <c r="F176" s="85">
        <f t="shared" ref="F176" si="19">D176*E176</f>
        <v>0</v>
      </c>
    </row>
    <row r="177" spans="1:6" ht="51" x14ac:dyDescent="0.25">
      <c r="A177" s="108" t="s">
        <v>1087</v>
      </c>
      <c r="B177" s="120" t="s">
        <v>342</v>
      </c>
      <c r="C177" s="78" t="s">
        <v>96</v>
      </c>
      <c r="D177" s="84">
        <v>9</v>
      </c>
      <c r="E177" s="3"/>
      <c r="F177" s="85"/>
    </row>
    <row r="178" spans="1:6" ht="25.5" x14ac:dyDescent="0.25">
      <c r="A178" s="108" t="s">
        <v>1088</v>
      </c>
      <c r="B178" s="120" t="s">
        <v>339</v>
      </c>
      <c r="C178" s="78" t="s">
        <v>96</v>
      </c>
      <c r="D178" s="84">
        <v>9</v>
      </c>
      <c r="E178" s="3"/>
      <c r="F178" s="85"/>
    </row>
    <row r="179" spans="1:6" x14ac:dyDescent="0.25">
      <c r="A179" s="108" t="s">
        <v>1089</v>
      </c>
      <c r="B179" s="120" t="s">
        <v>340</v>
      </c>
      <c r="C179" s="78" t="s">
        <v>66</v>
      </c>
      <c r="D179" s="84">
        <v>1</v>
      </c>
      <c r="E179" s="3"/>
      <c r="F179" s="85"/>
    </row>
    <row r="180" spans="1:6" x14ac:dyDescent="0.25">
      <c r="A180" s="108"/>
      <c r="B180" s="120"/>
      <c r="C180" s="78"/>
      <c r="D180" s="84"/>
      <c r="E180" s="3"/>
      <c r="F180" s="85"/>
    </row>
    <row r="181" spans="1:6" ht="89.25" x14ac:dyDescent="0.25">
      <c r="A181" s="108" t="s">
        <v>194</v>
      </c>
      <c r="B181" s="120" t="s">
        <v>347</v>
      </c>
      <c r="C181" s="78" t="s">
        <v>18</v>
      </c>
      <c r="D181" s="84">
        <v>1</v>
      </c>
      <c r="E181" s="1">
        <v>0</v>
      </c>
      <c r="F181" s="85">
        <f t="shared" ref="F181" si="20">D181*E181</f>
        <v>0</v>
      </c>
    </row>
    <row r="182" spans="1:6" ht="51" x14ac:dyDescent="0.25">
      <c r="A182" s="108" t="s">
        <v>1090</v>
      </c>
      <c r="B182" s="120" t="s">
        <v>342</v>
      </c>
      <c r="C182" s="78" t="s">
        <v>96</v>
      </c>
      <c r="D182" s="84">
        <v>15</v>
      </c>
      <c r="E182" s="3"/>
      <c r="F182" s="85"/>
    </row>
    <row r="183" spans="1:6" ht="25.5" x14ac:dyDescent="0.25">
      <c r="A183" s="108" t="s">
        <v>1091</v>
      </c>
      <c r="B183" s="120" t="s">
        <v>339</v>
      </c>
      <c r="C183" s="78" t="s">
        <v>96</v>
      </c>
      <c r="D183" s="84">
        <v>15</v>
      </c>
      <c r="E183" s="3"/>
      <c r="F183" s="85"/>
    </row>
    <row r="184" spans="1:6" x14ac:dyDescent="0.25">
      <c r="A184" s="108" t="s">
        <v>1092</v>
      </c>
      <c r="B184" s="120" t="s">
        <v>340</v>
      </c>
      <c r="C184" s="78" t="s">
        <v>66</v>
      </c>
      <c r="D184" s="84">
        <v>1</v>
      </c>
      <c r="E184" s="3"/>
      <c r="F184" s="85"/>
    </row>
    <row r="185" spans="1:6" x14ac:dyDescent="0.25">
      <c r="A185" s="108"/>
      <c r="B185" s="120"/>
      <c r="C185" s="78"/>
      <c r="D185" s="84"/>
      <c r="E185" s="3"/>
      <c r="F185" s="113"/>
    </row>
    <row r="186" spans="1:6" ht="89.25" x14ac:dyDescent="0.25">
      <c r="A186" s="108" t="s">
        <v>195</v>
      </c>
      <c r="B186" s="120" t="s">
        <v>348</v>
      </c>
      <c r="C186" s="78" t="s">
        <v>18</v>
      </c>
      <c r="D186" s="84">
        <v>1</v>
      </c>
      <c r="E186" s="1">
        <v>0</v>
      </c>
      <c r="F186" s="85">
        <f t="shared" si="4"/>
        <v>0</v>
      </c>
    </row>
    <row r="187" spans="1:6" ht="25.5" x14ac:dyDescent="0.25">
      <c r="A187" s="108" t="s">
        <v>1147</v>
      </c>
      <c r="B187" s="120" t="s">
        <v>341</v>
      </c>
      <c r="C187" s="78" t="s">
        <v>96</v>
      </c>
      <c r="D187" s="84">
        <v>8</v>
      </c>
      <c r="E187" s="3"/>
      <c r="F187" s="85"/>
    </row>
    <row r="188" spans="1:6" ht="25.5" x14ac:dyDescent="0.25">
      <c r="A188" s="108" t="s">
        <v>1148</v>
      </c>
      <c r="B188" s="120" t="s">
        <v>343</v>
      </c>
      <c r="C188" s="78" t="s">
        <v>96</v>
      </c>
      <c r="D188" s="84">
        <v>8</v>
      </c>
      <c r="E188" s="3"/>
      <c r="F188" s="85"/>
    </row>
    <row r="189" spans="1:6" ht="25.5" x14ac:dyDescent="0.25">
      <c r="A189" s="108" t="s">
        <v>1149</v>
      </c>
      <c r="B189" s="120" t="s">
        <v>344</v>
      </c>
      <c r="C189" s="78" t="s">
        <v>64</v>
      </c>
      <c r="D189" s="84">
        <v>3</v>
      </c>
      <c r="E189" s="3"/>
      <c r="F189" s="85"/>
    </row>
    <row r="190" spans="1:6" x14ac:dyDescent="0.25">
      <c r="A190" s="108" t="s">
        <v>1154</v>
      </c>
      <c r="B190" s="120" t="s">
        <v>340</v>
      </c>
      <c r="C190" s="78" t="s">
        <v>66</v>
      </c>
      <c r="D190" s="84">
        <v>1</v>
      </c>
      <c r="E190" s="3"/>
      <c r="F190" s="85"/>
    </row>
    <row r="191" spans="1:6" x14ac:dyDescent="0.25">
      <c r="A191" s="108"/>
      <c r="B191" s="120"/>
      <c r="C191" s="78"/>
      <c r="D191" s="84"/>
      <c r="E191" s="3"/>
      <c r="F191" s="85"/>
    </row>
    <row r="192" spans="1:6" ht="89.25" x14ac:dyDescent="0.25">
      <c r="A192" s="108" t="s">
        <v>197</v>
      </c>
      <c r="B192" s="120" t="s">
        <v>349</v>
      </c>
      <c r="C192" s="78" t="s">
        <v>18</v>
      </c>
      <c r="D192" s="84">
        <v>1</v>
      </c>
      <c r="E192" s="1">
        <v>0</v>
      </c>
      <c r="F192" s="85">
        <f t="shared" ref="F192" si="21">D192*E192</f>
        <v>0</v>
      </c>
    </row>
    <row r="193" spans="1:6" ht="25.5" x14ac:dyDescent="0.25">
      <c r="A193" s="108" t="s">
        <v>1151</v>
      </c>
      <c r="B193" s="120" t="s">
        <v>341</v>
      </c>
      <c r="C193" s="78" t="s">
        <v>96</v>
      </c>
      <c r="D193" s="84">
        <v>12</v>
      </c>
      <c r="E193" s="3"/>
      <c r="F193" s="85"/>
    </row>
    <row r="194" spans="1:6" ht="25.5" x14ac:dyDescent="0.25">
      <c r="A194" s="108" t="s">
        <v>1150</v>
      </c>
      <c r="B194" s="120" t="s">
        <v>343</v>
      </c>
      <c r="C194" s="78" t="s">
        <v>96</v>
      </c>
      <c r="D194" s="84">
        <v>12</v>
      </c>
      <c r="E194" s="3"/>
      <c r="F194" s="85"/>
    </row>
    <row r="195" spans="1:6" ht="25.5" x14ac:dyDescent="0.25">
      <c r="A195" s="108" t="s">
        <v>1152</v>
      </c>
      <c r="B195" s="120" t="s">
        <v>344</v>
      </c>
      <c r="C195" s="78" t="s">
        <v>64</v>
      </c>
      <c r="D195" s="84">
        <v>4</v>
      </c>
      <c r="E195" s="3"/>
      <c r="F195" s="85"/>
    </row>
    <row r="196" spans="1:6" x14ac:dyDescent="0.25">
      <c r="A196" s="108" t="s">
        <v>1172</v>
      </c>
      <c r="B196" s="120" t="s">
        <v>340</v>
      </c>
      <c r="C196" s="78" t="s">
        <v>66</v>
      </c>
      <c r="D196" s="84">
        <v>1</v>
      </c>
      <c r="E196" s="3"/>
      <c r="F196" s="85"/>
    </row>
    <row r="197" spans="1:6" x14ac:dyDescent="0.25">
      <c r="A197" s="108"/>
      <c r="B197" s="120"/>
      <c r="C197" s="78"/>
      <c r="D197" s="84"/>
      <c r="E197" s="3"/>
      <c r="F197" s="85"/>
    </row>
    <row r="198" spans="1:6" ht="89.25" x14ac:dyDescent="0.25">
      <c r="A198" s="108" t="s">
        <v>938</v>
      </c>
      <c r="B198" s="120" t="s">
        <v>350</v>
      </c>
      <c r="C198" s="78" t="s">
        <v>18</v>
      </c>
      <c r="D198" s="84">
        <v>1</v>
      </c>
      <c r="E198" s="1">
        <v>0</v>
      </c>
      <c r="F198" s="85">
        <f t="shared" ref="F198" si="22">D198*E198</f>
        <v>0</v>
      </c>
    </row>
    <row r="199" spans="1:6" x14ac:dyDescent="0.25">
      <c r="A199" s="108"/>
      <c r="B199" s="120"/>
      <c r="C199" s="78"/>
      <c r="D199" s="84"/>
      <c r="E199" s="3"/>
      <c r="F199" s="85"/>
    </row>
    <row r="200" spans="1:6" ht="127.5" x14ac:dyDescent="0.25">
      <c r="A200" s="108" t="s">
        <v>940</v>
      </c>
      <c r="B200" s="83" t="s">
        <v>352</v>
      </c>
      <c r="C200" s="78"/>
      <c r="D200" s="84"/>
      <c r="E200" s="1"/>
      <c r="F200" s="85"/>
    </row>
    <row r="201" spans="1:6" x14ac:dyDescent="0.25">
      <c r="A201" s="108" t="s">
        <v>1093</v>
      </c>
      <c r="B201" s="120" t="s">
        <v>358</v>
      </c>
      <c r="C201" s="78" t="s">
        <v>96</v>
      </c>
      <c r="D201" s="84">
        <v>19</v>
      </c>
      <c r="E201" s="1">
        <v>0</v>
      </c>
      <c r="F201" s="85">
        <f>D201*E201</f>
        <v>0</v>
      </c>
    </row>
    <row r="202" spans="1:6" x14ac:dyDescent="0.25">
      <c r="A202" s="108"/>
      <c r="B202" s="83"/>
      <c r="C202" s="78"/>
      <c r="D202" s="84"/>
      <c r="E202" s="3"/>
      <c r="F202" s="85"/>
    </row>
    <row r="203" spans="1:6" ht="102" x14ac:dyDescent="0.25">
      <c r="A203" s="108" t="s">
        <v>942</v>
      </c>
      <c r="B203" s="83" t="s">
        <v>360</v>
      </c>
      <c r="C203" s="78" t="s">
        <v>18</v>
      </c>
      <c r="D203" s="84">
        <v>3</v>
      </c>
      <c r="E203" s="1">
        <v>0</v>
      </c>
      <c r="F203" s="85">
        <f t="shared" ref="F203" si="23">D203*E203</f>
        <v>0</v>
      </c>
    </row>
    <row r="204" spans="1:6" x14ac:dyDescent="0.25">
      <c r="A204" s="108"/>
      <c r="B204" s="120"/>
      <c r="C204" s="78"/>
      <c r="D204" s="84"/>
      <c r="E204" s="1"/>
      <c r="F204" s="85"/>
    </row>
    <row r="205" spans="1:6" ht="114.75" x14ac:dyDescent="0.25">
      <c r="A205" s="108" t="s">
        <v>1094</v>
      </c>
      <c r="B205" s="120" t="s">
        <v>359</v>
      </c>
      <c r="C205" s="78"/>
      <c r="D205" s="84"/>
      <c r="E205" s="1"/>
      <c r="F205" s="85"/>
    </row>
    <row r="206" spans="1:6" x14ac:dyDescent="0.25">
      <c r="A206" s="108" t="s">
        <v>1095</v>
      </c>
      <c r="B206" s="120" t="s">
        <v>369</v>
      </c>
      <c r="C206" s="78" t="s">
        <v>96</v>
      </c>
      <c r="D206" s="84">
        <v>28</v>
      </c>
      <c r="E206" s="1">
        <v>0</v>
      </c>
      <c r="F206" s="85">
        <f>D206*E206</f>
        <v>0</v>
      </c>
    </row>
    <row r="207" spans="1:6" x14ac:dyDescent="0.25">
      <c r="A207" s="108"/>
      <c r="B207" s="120"/>
      <c r="C207" s="78"/>
      <c r="D207" s="84"/>
      <c r="E207" s="3"/>
      <c r="F207" s="85"/>
    </row>
    <row r="208" spans="1:6" ht="51" x14ac:dyDescent="0.25">
      <c r="A208" s="108" t="s">
        <v>1096</v>
      </c>
      <c r="B208" s="120" t="s">
        <v>353</v>
      </c>
      <c r="C208" s="78"/>
      <c r="D208" s="84"/>
      <c r="E208" s="1"/>
      <c r="F208" s="85"/>
    </row>
    <row r="209" spans="1:6" x14ac:dyDescent="0.25">
      <c r="A209" s="108" t="s">
        <v>1173</v>
      </c>
      <c r="B209" s="120" t="s">
        <v>354</v>
      </c>
      <c r="C209" s="78" t="s">
        <v>66</v>
      </c>
      <c r="D209" s="84">
        <v>40</v>
      </c>
      <c r="E209" s="1">
        <v>0</v>
      </c>
      <c r="F209" s="85">
        <f>D209*E209</f>
        <v>0</v>
      </c>
    </row>
    <row r="210" spans="1:6" x14ac:dyDescent="0.25">
      <c r="A210" s="108"/>
      <c r="B210" s="120"/>
      <c r="C210" s="78"/>
      <c r="D210" s="84"/>
      <c r="E210" s="1"/>
      <c r="F210" s="85"/>
    </row>
    <row r="211" spans="1:6" ht="38.25" x14ac:dyDescent="0.25">
      <c r="A211" s="108" t="s">
        <v>1097</v>
      </c>
      <c r="B211" s="120" t="s">
        <v>356</v>
      </c>
      <c r="C211" s="78"/>
      <c r="D211" s="84"/>
      <c r="E211" s="1"/>
      <c r="F211" s="85"/>
    </row>
    <row r="212" spans="1:6" x14ac:dyDescent="0.25">
      <c r="A212" s="108" t="s">
        <v>1153</v>
      </c>
      <c r="B212" s="120" t="s">
        <v>355</v>
      </c>
      <c r="C212" s="78" t="s">
        <v>66</v>
      </c>
      <c r="D212" s="84">
        <v>22</v>
      </c>
      <c r="E212" s="1">
        <v>0</v>
      </c>
      <c r="F212" s="85">
        <f>D212*E212</f>
        <v>0</v>
      </c>
    </row>
    <row r="213" spans="1:6" x14ac:dyDescent="0.25">
      <c r="A213" s="108"/>
      <c r="B213" s="120"/>
      <c r="C213" s="78"/>
      <c r="D213" s="84"/>
      <c r="E213" s="1"/>
      <c r="F213" s="85"/>
    </row>
    <row r="214" spans="1:6" ht="107.25" customHeight="1" x14ac:dyDescent="0.25">
      <c r="A214" s="108" t="s">
        <v>1098</v>
      </c>
      <c r="B214" s="83" t="s">
        <v>357</v>
      </c>
      <c r="C214" s="78" t="s">
        <v>18</v>
      </c>
      <c r="D214" s="84">
        <v>12</v>
      </c>
      <c r="E214" s="1">
        <v>0</v>
      </c>
      <c r="F214" s="85">
        <f>D214*E214</f>
        <v>0</v>
      </c>
    </row>
    <row r="215" spans="1:6" x14ac:dyDescent="0.25">
      <c r="A215" s="108"/>
      <c r="B215" s="120"/>
      <c r="C215" s="78"/>
      <c r="D215" s="84"/>
      <c r="E215" s="1"/>
      <c r="F215" s="85"/>
    </row>
    <row r="216" spans="1:6" ht="89.25" x14ac:dyDescent="0.25">
      <c r="A216" s="108" t="s">
        <v>1099</v>
      </c>
      <c r="B216" s="83" t="s">
        <v>196</v>
      </c>
      <c r="C216" s="78" t="s">
        <v>96</v>
      </c>
      <c r="D216" s="84">
        <v>0</v>
      </c>
      <c r="E216" s="1">
        <v>0</v>
      </c>
      <c r="F216" s="85">
        <f>D216*E216</f>
        <v>0</v>
      </c>
    </row>
    <row r="217" spans="1:6" x14ac:dyDescent="0.25">
      <c r="A217" s="109"/>
      <c r="B217" s="115"/>
      <c r="C217" s="116"/>
      <c r="D217" s="117"/>
      <c r="E217" s="1"/>
      <c r="F217" s="113"/>
    </row>
    <row r="218" spans="1:6" ht="153" x14ac:dyDescent="0.25">
      <c r="A218" s="108" t="s">
        <v>1100</v>
      </c>
      <c r="B218" s="83" t="s">
        <v>361</v>
      </c>
      <c r="C218" s="78" t="s">
        <v>18</v>
      </c>
      <c r="D218" s="84">
        <v>1</v>
      </c>
      <c r="E218" s="1">
        <v>0</v>
      </c>
      <c r="F218" s="85">
        <f>D218*E218</f>
        <v>0</v>
      </c>
    </row>
    <row r="219" spans="1:6" x14ac:dyDescent="0.25">
      <c r="A219" s="108"/>
      <c r="B219" s="120"/>
      <c r="C219" s="78"/>
      <c r="D219" s="84"/>
      <c r="E219" s="3"/>
      <c r="F219" s="85"/>
    </row>
    <row r="220" spans="1:6" ht="153" x14ac:dyDescent="0.25">
      <c r="A220" s="108" t="s">
        <v>1101</v>
      </c>
      <c r="B220" s="83" t="s">
        <v>362</v>
      </c>
      <c r="C220" s="78" t="s">
        <v>18</v>
      </c>
      <c r="D220" s="84">
        <v>1</v>
      </c>
      <c r="E220" s="1">
        <v>0</v>
      </c>
      <c r="F220" s="85">
        <f>D220*E220</f>
        <v>0</v>
      </c>
    </row>
    <row r="221" spans="1:6" x14ac:dyDescent="0.25">
      <c r="A221" s="108"/>
      <c r="B221" s="120"/>
      <c r="C221" s="78"/>
      <c r="D221" s="84"/>
      <c r="E221" s="3"/>
      <c r="F221" s="85"/>
    </row>
    <row r="222" spans="1:6" ht="89.25" x14ac:dyDescent="0.25">
      <c r="A222" s="108" t="s">
        <v>1102</v>
      </c>
      <c r="B222" s="83" t="s">
        <v>170</v>
      </c>
      <c r="C222" s="78" t="s">
        <v>18</v>
      </c>
      <c r="D222" s="84">
        <v>1</v>
      </c>
      <c r="E222" s="1">
        <v>0</v>
      </c>
      <c r="F222" s="85">
        <f>D222*E222</f>
        <v>0</v>
      </c>
    </row>
    <row r="223" spans="1:6" x14ac:dyDescent="0.25">
      <c r="A223" s="108"/>
      <c r="B223" s="120"/>
      <c r="C223" s="78"/>
      <c r="D223" s="84"/>
      <c r="E223" s="3"/>
      <c r="F223" s="85"/>
    </row>
    <row r="224" spans="1:6" ht="51" x14ac:dyDescent="0.25">
      <c r="A224" s="108" t="s">
        <v>1103</v>
      </c>
      <c r="B224" s="120" t="s">
        <v>372</v>
      </c>
      <c r="C224" s="78"/>
      <c r="D224" s="84"/>
      <c r="E224" s="1"/>
      <c r="F224" s="85"/>
    </row>
    <row r="225" spans="1:6" x14ac:dyDescent="0.25">
      <c r="A225" s="108" t="s">
        <v>1104</v>
      </c>
      <c r="B225" s="120" t="s">
        <v>370</v>
      </c>
      <c r="C225" s="78" t="s">
        <v>96</v>
      </c>
      <c r="D225" s="84">
        <v>2</v>
      </c>
      <c r="E225" s="1">
        <v>0</v>
      </c>
      <c r="F225" s="85">
        <f>D225*E225</f>
        <v>0</v>
      </c>
    </row>
    <row r="226" spans="1:6" x14ac:dyDescent="0.25">
      <c r="A226" s="108"/>
      <c r="B226" s="120"/>
      <c r="C226" s="78"/>
      <c r="D226" s="84"/>
      <c r="E226" s="3"/>
      <c r="F226" s="85"/>
    </row>
    <row r="227" spans="1:6" ht="51" x14ac:dyDescent="0.25">
      <c r="A227" s="108" t="s">
        <v>1105</v>
      </c>
      <c r="B227" s="83" t="s">
        <v>173</v>
      </c>
      <c r="C227" s="78" t="s">
        <v>18</v>
      </c>
      <c r="D227" s="84">
        <v>1</v>
      </c>
      <c r="E227" s="1">
        <v>0</v>
      </c>
      <c r="F227" s="85">
        <f>D227*E227</f>
        <v>0</v>
      </c>
    </row>
    <row r="228" spans="1:6" x14ac:dyDescent="0.25">
      <c r="A228" s="108"/>
      <c r="B228" s="120"/>
      <c r="C228" s="78"/>
      <c r="D228" s="84"/>
      <c r="E228" s="3"/>
      <c r="F228" s="85"/>
    </row>
    <row r="229" spans="1:6" ht="51" x14ac:dyDescent="0.25">
      <c r="A229" s="108" t="s">
        <v>1106</v>
      </c>
      <c r="B229" s="83" t="s">
        <v>174</v>
      </c>
      <c r="C229" s="78" t="s">
        <v>18</v>
      </c>
      <c r="D229" s="84">
        <v>1</v>
      </c>
      <c r="E229" s="1">
        <v>0</v>
      </c>
      <c r="F229" s="85">
        <f>D229*E229</f>
        <v>0</v>
      </c>
    </row>
    <row r="230" spans="1:6" x14ac:dyDescent="0.25">
      <c r="A230" s="108"/>
      <c r="B230" s="120"/>
      <c r="C230" s="78"/>
      <c r="D230" s="84"/>
      <c r="E230" s="3"/>
      <c r="F230" s="85"/>
    </row>
    <row r="231" spans="1:6" ht="51" x14ac:dyDescent="0.25">
      <c r="A231" s="108" t="s">
        <v>1107</v>
      </c>
      <c r="B231" s="120" t="s">
        <v>363</v>
      </c>
      <c r="C231" s="78" t="s">
        <v>114</v>
      </c>
      <c r="D231" s="84">
        <f>6*20</f>
        <v>120</v>
      </c>
      <c r="E231" s="1">
        <v>0</v>
      </c>
      <c r="F231" s="85">
        <f>D231*E231</f>
        <v>0</v>
      </c>
    </row>
    <row r="232" spans="1:6" x14ac:dyDescent="0.25">
      <c r="A232" s="108"/>
      <c r="B232" s="120"/>
      <c r="C232" s="78"/>
      <c r="D232" s="84"/>
      <c r="E232" s="3"/>
      <c r="F232" s="85"/>
    </row>
    <row r="233" spans="1:6" ht="25.5" x14ac:dyDescent="0.25">
      <c r="A233" s="108" t="s">
        <v>1108</v>
      </c>
      <c r="B233" s="120" t="s">
        <v>73</v>
      </c>
      <c r="C233" s="78" t="s">
        <v>45</v>
      </c>
      <c r="D233" s="84">
        <f>450+2775</f>
        <v>3225</v>
      </c>
      <c r="E233" s="1">
        <v>0</v>
      </c>
      <c r="F233" s="85">
        <f>D233*E233</f>
        <v>0</v>
      </c>
    </row>
    <row r="234" spans="1:6" ht="15.75" thickBot="1" x14ac:dyDescent="0.3">
      <c r="A234" s="108"/>
      <c r="B234" s="123"/>
      <c r="C234" s="124"/>
      <c r="D234" s="125"/>
      <c r="E234" s="172"/>
      <c r="F234" s="85"/>
    </row>
    <row r="235" spans="1:6" ht="16.5" thickTop="1" thickBot="1" x14ac:dyDescent="0.3">
      <c r="A235" s="127" t="s">
        <v>74</v>
      </c>
      <c r="B235" s="94"/>
      <c r="C235" s="95"/>
      <c r="D235" s="96"/>
      <c r="E235" s="613"/>
      <c r="F235" s="128">
        <f>SUM(F72:F234)</f>
        <v>0</v>
      </c>
    </row>
    <row r="236" spans="1:6" ht="15.75" thickTop="1" x14ac:dyDescent="0.25">
      <c r="A236" s="100"/>
      <c r="B236" s="100"/>
      <c r="C236" s="101"/>
      <c r="D236" s="102"/>
      <c r="E236" s="619"/>
      <c r="F236" s="129"/>
    </row>
    <row r="237" spans="1:6" x14ac:dyDescent="0.25">
      <c r="A237" s="71" t="s">
        <v>8</v>
      </c>
      <c r="B237" s="72" t="s">
        <v>75</v>
      </c>
      <c r="C237" s="73"/>
      <c r="D237" s="104"/>
      <c r="E237" s="614"/>
      <c r="F237" s="130"/>
    </row>
    <row r="238" spans="1:6" x14ac:dyDescent="0.25">
      <c r="A238" s="76"/>
      <c r="B238" s="77"/>
      <c r="C238" s="78"/>
      <c r="D238" s="84"/>
      <c r="E238" s="1"/>
      <c r="F238" s="85"/>
    </row>
    <row r="239" spans="1:6" ht="51" x14ac:dyDescent="0.25">
      <c r="A239" s="82" t="s">
        <v>76</v>
      </c>
      <c r="B239" s="83" t="s">
        <v>169</v>
      </c>
      <c r="C239" s="78" t="s">
        <v>77</v>
      </c>
      <c r="D239" s="84">
        <v>150</v>
      </c>
      <c r="E239" s="1">
        <v>0</v>
      </c>
      <c r="F239" s="85">
        <f>D239*E239</f>
        <v>0</v>
      </c>
    </row>
    <row r="240" spans="1:6" x14ac:dyDescent="0.25">
      <c r="A240" s="82"/>
      <c r="B240" s="83"/>
      <c r="C240" s="78"/>
      <c r="D240" s="84"/>
      <c r="E240" s="1"/>
      <c r="F240" s="85"/>
    </row>
    <row r="241" spans="1:6" ht="38.25" x14ac:dyDescent="0.25">
      <c r="A241" s="82" t="s">
        <v>78</v>
      </c>
      <c r="B241" s="131" t="s">
        <v>199</v>
      </c>
      <c r="C241" s="132" t="s">
        <v>77</v>
      </c>
      <c r="D241" s="122">
        <v>32</v>
      </c>
      <c r="E241" s="1">
        <v>0</v>
      </c>
      <c r="F241" s="85">
        <f>D241*E241</f>
        <v>0</v>
      </c>
    </row>
    <row r="242" spans="1:6" x14ac:dyDescent="0.25">
      <c r="A242" s="82"/>
      <c r="B242" s="77"/>
      <c r="C242" s="78"/>
      <c r="D242" s="84"/>
      <c r="E242" s="1"/>
      <c r="F242" s="85"/>
    </row>
    <row r="243" spans="1:6" ht="38.25" x14ac:dyDescent="0.25">
      <c r="A243" s="82" t="s">
        <v>79</v>
      </c>
      <c r="B243" s="83" t="s">
        <v>160</v>
      </c>
      <c r="C243" s="78" t="s">
        <v>18</v>
      </c>
      <c r="D243" s="84">
        <v>1</v>
      </c>
      <c r="E243" s="1">
        <v>0</v>
      </c>
      <c r="F243" s="85">
        <f>D243*E243</f>
        <v>0</v>
      </c>
    </row>
    <row r="244" spans="1:6" x14ac:dyDescent="0.25">
      <c r="A244" s="82"/>
      <c r="B244" s="77"/>
      <c r="C244" s="78"/>
      <c r="D244" s="84"/>
      <c r="E244" s="1"/>
      <c r="F244" s="85"/>
    </row>
    <row r="245" spans="1:6" ht="25.5" x14ac:dyDescent="0.25">
      <c r="A245" s="82" t="s">
        <v>80</v>
      </c>
      <c r="B245" s="83" t="s">
        <v>159</v>
      </c>
      <c r="C245" s="78" t="s">
        <v>18</v>
      </c>
      <c r="D245" s="84">
        <v>1</v>
      </c>
      <c r="E245" s="1">
        <v>0</v>
      </c>
      <c r="F245" s="85">
        <f>D245*E245</f>
        <v>0</v>
      </c>
    </row>
    <row r="246" spans="1:6" x14ac:dyDescent="0.25">
      <c r="A246" s="82"/>
      <c r="B246" s="77"/>
      <c r="C246" s="78"/>
      <c r="D246" s="84"/>
      <c r="E246" s="1"/>
      <c r="F246" s="85"/>
    </row>
    <row r="247" spans="1:6" ht="51" x14ac:dyDescent="0.25">
      <c r="A247" s="82" t="s">
        <v>81</v>
      </c>
      <c r="B247" s="83" t="s">
        <v>157</v>
      </c>
      <c r="C247" s="78" t="s">
        <v>18</v>
      </c>
      <c r="D247" s="84">
        <v>1</v>
      </c>
      <c r="E247" s="1">
        <v>0</v>
      </c>
      <c r="F247" s="85">
        <f>D247*E247</f>
        <v>0</v>
      </c>
    </row>
    <row r="248" spans="1:6" x14ac:dyDescent="0.25">
      <c r="A248" s="82"/>
      <c r="B248" s="77"/>
      <c r="C248" s="78"/>
      <c r="D248" s="84"/>
      <c r="E248" s="1"/>
      <c r="F248" s="85"/>
    </row>
    <row r="249" spans="1:6" x14ac:dyDescent="0.25">
      <c r="A249" s="627" t="s">
        <v>82</v>
      </c>
      <c r="B249" s="727" t="s">
        <v>158</v>
      </c>
      <c r="C249" s="629" t="s">
        <v>18</v>
      </c>
      <c r="D249" s="630">
        <v>0</v>
      </c>
      <c r="E249" s="633"/>
      <c r="F249" s="631">
        <f>D249*E249</f>
        <v>0</v>
      </c>
    </row>
    <row r="250" spans="1:6" x14ac:dyDescent="0.25">
      <c r="A250" s="82"/>
      <c r="B250" s="77"/>
      <c r="C250" s="78"/>
      <c r="D250" s="84"/>
      <c r="E250" s="1"/>
      <c r="F250" s="85"/>
    </row>
    <row r="251" spans="1:6" ht="25.5" x14ac:dyDescent="0.25">
      <c r="A251" s="82" t="s">
        <v>83</v>
      </c>
      <c r="B251" s="83" t="s">
        <v>200</v>
      </c>
      <c r="C251" s="132" t="s">
        <v>77</v>
      </c>
      <c r="D251" s="84">
        <v>80</v>
      </c>
      <c r="E251" s="1">
        <v>0</v>
      </c>
      <c r="F251" s="85">
        <f>D251*E251</f>
        <v>0</v>
      </c>
    </row>
    <row r="252" spans="1:6" x14ac:dyDescent="0.25">
      <c r="A252" s="82"/>
      <c r="B252" s="77"/>
      <c r="C252" s="78"/>
      <c r="D252" s="84"/>
      <c r="E252" s="1"/>
      <c r="F252" s="85"/>
    </row>
    <row r="253" spans="1:6" ht="40.5" customHeight="1" x14ac:dyDescent="0.25">
      <c r="A253" s="82" t="s">
        <v>84</v>
      </c>
      <c r="B253" s="83" t="s">
        <v>85</v>
      </c>
      <c r="C253" s="132" t="s">
        <v>77</v>
      </c>
      <c r="D253" s="84">
        <v>40</v>
      </c>
      <c r="E253" s="1">
        <v>0</v>
      </c>
      <c r="F253" s="85">
        <f>D253*E253</f>
        <v>0</v>
      </c>
    </row>
    <row r="254" spans="1:6" x14ac:dyDescent="0.25">
      <c r="A254" s="82"/>
      <c r="B254" s="77"/>
      <c r="C254" s="78"/>
      <c r="D254" s="84"/>
      <c r="E254" s="1"/>
      <c r="F254" s="85"/>
    </row>
    <row r="255" spans="1:6" ht="25.5" x14ac:dyDescent="0.25">
      <c r="A255" s="82" t="s">
        <v>86</v>
      </c>
      <c r="B255" s="83" t="s">
        <v>87</v>
      </c>
      <c r="C255" s="78"/>
      <c r="D255" s="84"/>
      <c r="E255" s="1"/>
      <c r="F255" s="85"/>
    </row>
    <row r="256" spans="1:6" x14ac:dyDescent="0.25">
      <c r="A256" s="76"/>
      <c r="B256" s="77" t="s">
        <v>88</v>
      </c>
      <c r="C256" s="78" t="s">
        <v>77</v>
      </c>
      <c r="D256" s="84">
        <v>80</v>
      </c>
      <c r="E256" s="1">
        <v>0</v>
      </c>
      <c r="F256" s="85">
        <f>D256*E256</f>
        <v>0</v>
      </c>
    </row>
    <row r="257" spans="1:8" x14ac:dyDescent="0.25">
      <c r="A257" s="76"/>
      <c r="B257" s="77" t="s">
        <v>89</v>
      </c>
      <c r="C257" s="78" t="s">
        <v>77</v>
      </c>
      <c r="D257" s="84">
        <v>80</v>
      </c>
      <c r="E257" s="1">
        <v>0</v>
      </c>
      <c r="F257" s="85">
        <f>D257*E257</f>
        <v>0</v>
      </c>
    </row>
    <row r="258" spans="1:8" x14ac:dyDescent="0.25">
      <c r="A258" s="77"/>
      <c r="B258" s="77" t="s">
        <v>90</v>
      </c>
      <c r="C258" s="78" t="s">
        <v>77</v>
      </c>
      <c r="D258" s="84">
        <v>80</v>
      </c>
      <c r="E258" s="1">
        <v>0</v>
      </c>
      <c r="F258" s="85">
        <f>D258*E258</f>
        <v>0</v>
      </c>
    </row>
    <row r="259" spans="1:8" x14ac:dyDescent="0.25">
      <c r="A259" s="77"/>
      <c r="B259" s="77"/>
      <c r="C259" s="78"/>
      <c r="D259" s="84"/>
      <c r="E259" s="1"/>
      <c r="F259" s="85"/>
    </row>
    <row r="260" spans="1:8" s="557" customFormat="1" x14ac:dyDescent="0.25">
      <c r="A260" s="558"/>
      <c r="B260" s="118"/>
      <c r="C260" s="154"/>
      <c r="D260" s="155"/>
      <c r="E260" s="7"/>
      <c r="F260" s="144"/>
      <c r="G260" s="556"/>
      <c r="H260" s="89"/>
    </row>
    <row r="261" spans="1:8" ht="15.75" thickBot="1" x14ac:dyDescent="0.3">
      <c r="A261" s="133"/>
      <c r="B261" s="134"/>
      <c r="C261" s="124"/>
      <c r="D261" s="125"/>
      <c r="E261" s="172"/>
      <c r="F261" s="85"/>
    </row>
    <row r="262" spans="1:8" ht="16.5" thickTop="1" thickBot="1" x14ac:dyDescent="0.3">
      <c r="A262" s="93" t="s">
        <v>91</v>
      </c>
      <c r="B262" s="94"/>
      <c r="C262" s="95"/>
      <c r="D262" s="96"/>
      <c r="E262" s="613"/>
      <c r="F262" s="128">
        <f>SUM(F239:F260)</f>
        <v>0</v>
      </c>
    </row>
    <row r="263" spans="1:8" ht="15.75" thickTop="1" x14ac:dyDescent="0.25">
      <c r="A263" s="99"/>
      <c r="B263" s="100"/>
      <c r="C263" s="101"/>
      <c r="D263" s="102"/>
      <c r="E263" s="619"/>
      <c r="F263" s="129"/>
    </row>
    <row r="264" spans="1:8" x14ac:dyDescent="0.25">
      <c r="A264" s="71" t="s">
        <v>9</v>
      </c>
      <c r="B264" s="72" t="s">
        <v>92</v>
      </c>
      <c r="C264" s="73"/>
      <c r="D264" s="104"/>
      <c r="E264" s="614"/>
      <c r="F264" s="130"/>
    </row>
    <row r="265" spans="1:8" x14ac:dyDescent="0.25">
      <c r="A265" s="76"/>
      <c r="B265" s="77"/>
      <c r="C265" s="78"/>
      <c r="D265" s="84"/>
      <c r="E265" s="1"/>
      <c r="F265" s="85"/>
    </row>
    <row r="266" spans="1:8" ht="115.5" x14ac:dyDescent="0.25">
      <c r="A266" s="76"/>
      <c r="B266" s="583" t="s">
        <v>2061</v>
      </c>
      <c r="C266" s="78"/>
      <c r="D266" s="84"/>
      <c r="E266" s="1"/>
      <c r="F266" s="85"/>
    </row>
    <row r="267" spans="1:8" ht="89.25" x14ac:dyDescent="0.25">
      <c r="A267" s="76"/>
      <c r="B267" s="135" t="s">
        <v>93</v>
      </c>
      <c r="C267" s="78"/>
      <c r="D267" s="84"/>
      <c r="E267" s="1"/>
      <c r="F267" s="85"/>
    </row>
    <row r="268" spans="1:8" x14ac:dyDescent="0.25">
      <c r="A268" s="76"/>
      <c r="B268" s="135"/>
      <c r="C268" s="78"/>
      <c r="D268" s="84"/>
      <c r="E268" s="1"/>
      <c r="F268" s="85"/>
    </row>
    <row r="269" spans="1:8" x14ac:dyDescent="0.25">
      <c r="A269" s="77"/>
      <c r="B269" s="622" t="s">
        <v>208</v>
      </c>
      <c r="C269" s="78"/>
      <c r="D269" s="84"/>
      <c r="E269" s="1"/>
      <c r="F269" s="85"/>
    </row>
    <row r="270" spans="1:8" ht="312" customHeight="1" x14ac:dyDescent="0.25">
      <c r="A270" s="77"/>
      <c r="B270" s="622" t="s">
        <v>2062</v>
      </c>
      <c r="C270" s="139"/>
      <c r="D270" s="84"/>
      <c r="E270" s="1"/>
      <c r="F270" s="85"/>
    </row>
    <row r="271" spans="1:8" ht="102" x14ac:dyDescent="0.25">
      <c r="A271" s="108" t="s">
        <v>201</v>
      </c>
      <c r="B271" s="140" t="s">
        <v>2063</v>
      </c>
      <c r="C271" s="13" t="s">
        <v>96</v>
      </c>
      <c r="D271" s="137">
        <f>ROUND(40*103/100,0)</f>
        <v>41</v>
      </c>
      <c r="E271" s="1">
        <v>0</v>
      </c>
      <c r="F271" s="85">
        <f>D271*E271</f>
        <v>0</v>
      </c>
    </row>
    <row r="272" spans="1:8" x14ac:dyDescent="0.25">
      <c r="A272" s="108"/>
      <c r="B272" s="141"/>
      <c r="C272" s="13"/>
      <c r="D272" s="137"/>
      <c r="E272" s="1"/>
      <c r="F272" s="85"/>
    </row>
    <row r="273" spans="1:6" ht="114.75" x14ac:dyDescent="0.25">
      <c r="A273" s="108" t="s">
        <v>202</v>
      </c>
      <c r="B273" s="140" t="s">
        <v>2067</v>
      </c>
      <c r="C273" s="13" t="s">
        <v>96</v>
      </c>
      <c r="D273" s="137">
        <f>D271</f>
        <v>41</v>
      </c>
      <c r="E273" s="1">
        <v>0</v>
      </c>
      <c r="F273" s="85">
        <f>D273*E273</f>
        <v>0</v>
      </c>
    </row>
    <row r="274" spans="1:6" x14ac:dyDescent="0.25">
      <c r="A274" s="108"/>
      <c r="B274" s="140"/>
      <c r="C274" s="13"/>
      <c r="D274" s="137"/>
      <c r="E274" s="1"/>
      <c r="F274" s="85"/>
    </row>
    <row r="275" spans="1:6" ht="102" x14ac:dyDescent="0.25">
      <c r="A275" s="108" t="s">
        <v>203</v>
      </c>
      <c r="B275" s="140" t="s">
        <v>2065</v>
      </c>
      <c r="C275" s="13" t="s">
        <v>96</v>
      </c>
      <c r="D275" s="137">
        <f>ROUND(415*103/100,0)</f>
        <v>427</v>
      </c>
      <c r="E275" s="1">
        <v>0</v>
      </c>
      <c r="F275" s="85">
        <f>D275*E275</f>
        <v>0</v>
      </c>
    </row>
    <row r="276" spans="1:6" x14ac:dyDescent="0.25">
      <c r="A276" s="108"/>
      <c r="B276" s="141"/>
      <c r="C276" s="13"/>
      <c r="D276" s="137"/>
      <c r="E276" s="1"/>
      <c r="F276" s="85"/>
    </row>
    <row r="277" spans="1:6" ht="114.75" x14ac:dyDescent="0.25">
      <c r="A277" s="108" t="s">
        <v>204</v>
      </c>
      <c r="B277" s="140" t="s">
        <v>2066</v>
      </c>
      <c r="C277" s="13" t="s">
        <v>96</v>
      </c>
      <c r="D277" s="137">
        <f>D275</f>
        <v>427</v>
      </c>
      <c r="E277" s="1">
        <v>0</v>
      </c>
      <c r="F277" s="85">
        <f>D277*E277</f>
        <v>0</v>
      </c>
    </row>
    <row r="278" spans="1:6" x14ac:dyDescent="0.25">
      <c r="A278" s="108"/>
      <c r="B278" s="140"/>
      <c r="C278" s="13"/>
      <c r="D278" s="137"/>
      <c r="E278" s="1"/>
      <c r="F278" s="85"/>
    </row>
    <row r="279" spans="1:6" ht="102" x14ac:dyDescent="0.25">
      <c r="A279" s="108" t="s">
        <v>179</v>
      </c>
      <c r="B279" s="140" t="s">
        <v>2064</v>
      </c>
      <c r="C279" s="13" t="s">
        <v>96</v>
      </c>
      <c r="D279" s="137">
        <f>ROUND(195*103/100,0)</f>
        <v>201</v>
      </c>
      <c r="E279" s="1">
        <v>0</v>
      </c>
      <c r="F279" s="85">
        <f>D279*E279</f>
        <v>0</v>
      </c>
    </row>
    <row r="280" spans="1:6" x14ac:dyDescent="0.25">
      <c r="A280" s="108"/>
      <c r="B280" s="141"/>
      <c r="C280" s="13"/>
      <c r="D280" s="137"/>
      <c r="E280" s="1"/>
      <c r="F280" s="85"/>
    </row>
    <row r="281" spans="1:6" ht="114.75" x14ac:dyDescent="0.25">
      <c r="A281" s="108" t="s">
        <v>205</v>
      </c>
      <c r="B281" s="140" t="s">
        <v>2069</v>
      </c>
      <c r="C281" s="13" t="s">
        <v>96</v>
      </c>
      <c r="D281" s="137">
        <f>D279</f>
        <v>201</v>
      </c>
      <c r="E281" s="1">
        <v>0</v>
      </c>
      <c r="F281" s="85">
        <f>D281*E281</f>
        <v>0</v>
      </c>
    </row>
    <row r="282" spans="1:6" x14ac:dyDescent="0.25">
      <c r="A282" s="108"/>
      <c r="B282" s="140"/>
      <c r="C282" s="13"/>
      <c r="D282" s="137"/>
      <c r="E282" s="1"/>
      <c r="F282" s="85"/>
    </row>
    <row r="283" spans="1:6" ht="102" x14ac:dyDescent="0.25">
      <c r="A283" s="108" t="s">
        <v>180</v>
      </c>
      <c r="B283" s="140" t="s">
        <v>2068</v>
      </c>
      <c r="C283" s="13" t="s">
        <v>96</v>
      </c>
      <c r="D283" s="137">
        <f>ROUND(2476*103/100,0)</f>
        <v>2550</v>
      </c>
      <c r="E283" s="1">
        <v>0</v>
      </c>
      <c r="F283" s="85">
        <f>D283*E283</f>
        <v>0</v>
      </c>
    </row>
    <row r="284" spans="1:6" x14ac:dyDescent="0.25">
      <c r="A284" s="108"/>
      <c r="B284" s="141"/>
      <c r="C284" s="13"/>
      <c r="D284" s="137"/>
      <c r="E284" s="1"/>
      <c r="F284" s="85"/>
    </row>
    <row r="285" spans="1:6" ht="114.75" x14ac:dyDescent="0.25">
      <c r="A285" s="108" t="s">
        <v>181</v>
      </c>
      <c r="B285" s="140" t="s">
        <v>2070</v>
      </c>
      <c r="C285" s="13" t="s">
        <v>96</v>
      </c>
      <c r="D285" s="137">
        <f>D283</f>
        <v>2550</v>
      </c>
      <c r="E285" s="1">
        <v>0</v>
      </c>
      <c r="F285" s="85">
        <f>D285*E285</f>
        <v>0</v>
      </c>
    </row>
    <row r="286" spans="1:6" x14ac:dyDescent="0.25">
      <c r="A286" s="108"/>
      <c r="B286" s="140"/>
      <c r="C286" s="13"/>
      <c r="D286" s="137"/>
      <c r="E286" s="1"/>
      <c r="F286" s="85"/>
    </row>
    <row r="287" spans="1:6" ht="102" x14ac:dyDescent="0.25">
      <c r="A287" s="108" t="s">
        <v>182</v>
      </c>
      <c r="B287" s="140" t="s">
        <v>2071</v>
      </c>
      <c r="C287" s="13" t="s">
        <v>96</v>
      </c>
      <c r="D287" s="137">
        <f>ROUND(240*103/100,0)</f>
        <v>247</v>
      </c>
      <c r="E287" s="1">
        <v>0</v>
      </c>
      <c r="F287" s="85">
        <f>D287*E287</f>
        <v>0</v>
      </c>
    </row>
    <row r="288" spans="1:6" x14ac:dyDescent="0.25">
      <c r="A288" s="108"/>
      <c r="B288" s="141"/>
      <c r="C288" s="13"/>
      <c r="D288" s="137"/>
      <c r="E288" s="1"/>
      <c r="F288" s="85"/>
    </row>
    <row r="289" spans="1:6" ht="114.75" x14ac:dyDescent="0.25">
      <c r="A289" s="108" t="s">
        <v>256</v>
      </c>
      <c r="B289" s="140" t="s">
        <v>2072</v>
      </c>
      <c r="C289" s="13" t="s">
        <v>96</v>
      </c>
      <c r="D289" s="137">
        <f>D287</f>
        <v>247</v>
      </c>
      <c r="E289" s="1">
        <v>0</v>
      </c>
      <c r="F289" s="85">
        <f>D289*E289</f>
        <v>0</v>
      </c>
    </row>
    <row r="290" spans="1:6" x14ac:dyDescent="0.25">
      <c r="A290" s="108"/>
      <c r="B290" s="135"/>
      <c r="C290" s="13"/>
      <c r="D290" s="137"/>
      <c r="E290" s="1"/>
      <c r="F290" s="85"/>
    </row>
    <row r="291" spans="1:6" ht="69.75" customHeight="1" x14ac:dyDescent="0.25">
      <c r="A291" s="108" t="s">
        <v>257</v>
      </c>
      <c r="B291" s="135" t="s">
        <v>1031</v>
      </c>
      <c r="C291" s="78" t="s">
        <v>96</v>
      </c>
      <c r="D291" s="137">
        <f>ROUND(30*103/100,0)</f>
        <v>31</v>
      </c>
      <c r="E291" s="1">
        <v>0</v>
      </c>
      <c r="F291" s="85">
        <f t="shared" ref="F291" si="24">D291*E291</f>
        <v>0</v>
      </c>
    </row>
    <row r="292" spans="1:6" x14ac:dyDescent="0.25">
      <c r="A292" s="108"/>
      <c r="B292" s="138"/>
      <c r="C292" s="13"/>
      <c r="D292" s="137"/>
      <c r="E292" s="1"/>
      <c r="F292" s="85"/>
    </row>
    <row r="293" spans="1:6" ht="55.5" customHeight="1" x14ac:dyDescent="0.25">
      <c r="A293" s="108"/>
      <c r="B293" s="136" t="s">
        <v>320</v>
      </c>
      <c r="C293" s="139"/>
      <c r="D293" s="137"/>
      <c r="E293" s="1"/>
      <c r="F293" s="85"/>
    </row>
    <row r="294" spans="1:6" x14ac:dyDescent="0.25">
      <c r="A294" s="108"/>
      <c r="B294" s="135"/>
      <c r="C294" s="13"/>
      <c r="D294" s="137"/>
      <c r="E294" s="1"/>
      <c r="F294" s="85"/>
    </row>
    <row r="295" spans="1:6" ht="25.5" x14ac:dyDescent="0.25">
      <c r="A295" s="579" t="s">
        <v>258</v>
      </c>
      <c r="B295" s="140" t="s">
        <v>207</v>
      </c>
      <c r="C295" s="142" t="s">
        <v>66</v>
      </c>
      <c r="D295" s="143">
        <v>2</v>
      </c>
      <c r="E295" s="7">
        <v>0</v>
      </c>
      <c r="F295" s="144">
        <f>D295*E295</f>
        <v>0</v>
      </c>
    </row>
    <row r="296" spans="1:6" x14ac:dyDescent="0.25">
      <c r="A296" s="141"/>
      <c r="B296" s="140"/>
      <c r="C296" s="142"/>
      <c r="D296" s="143"/>
      <c r="E296" s="7"/>
      <c r="F296" s="144"/>
    </row>
    <row r="297" spans="1:6" ht="25.5" x14ac:dyDescent="0.25">
      <c r="A297" s="579" t="s">
        <v>94</v>
      </c>
      <c r="B297" s="140" t="s">
        <v>694</v>
      </c>
      <c r="C297" s="142" t="s">
        <v>66</v>
      </c>
      <c r="D297" s="143">
        <v>4</v>
      </c>
      <c r="E297" s="7">
        <v>0</v>
      </c>
      <c r="F297" s="144">
        <f>D297*E297</f>
        <v>0</v>
      </c>
    </row>
    <row r="298" spans="1:6" x14ac:dyDescent="0.25">
      <c r="A298" s="141"/>
      <c r="B298" s="140"/>
      <c r="C298" s="142"/>
      <c r="D298" s="143"/>
      <c r="E298" s="7"/>
      <c r="F298" s="144"/>
    </row>
    <row r="299" spans="1:6" ht="51" x14ac:dyDescent="0.25">
      <c r="A299" s="579" t="s">
        <v>95</v>
      </c>
      <c r="B299" s="140" t="s">
        <v>695</v>
      </c>
      <c r="C299" s="142" t="s">
        <v>66</v>
      </c>
      <c r="D299" s="143">
        <v>1</v>
      </c>
      <c r="E299" s="7">
        <v>0</v>
      </c>
      <c r="F299" s="144">
        <f>D299*E299</f>
        <v>0</v>
      </c>
    </row>
    <row r="300" spans="1:6" x14ac:dyDescent="0.25">
      <c r="A300" s="141"/>
      <c r="B300" s="141"/>
      <c r="C300" s="142"/>
      <c r="D300" s="143"/>
      <c r="E300" s="7"/>
      <c r="F300" s="144"/>
    </row>
    <row r="301" spans="1:6" ht="51" x14ac:dyDescent="0.25">
      <c r="A301" s="579" t="s">
        <v>259</v>
      </c>
      <c r="B301" s="140" t="s">
        <v>696</v>
      </c>
      <c r="C301" s="142" t="s">
        <v>66</v>
      </c>
      <c r="D301" s="143">
        <v>1</v>
      </c>
      <c r="E301" s="7">
        <v>0</v>
      </c>
      <c r="F301" s="144">
        <f>D301*E301</f>
        <v>0</v>
      </c>
    </row>
    <row r="302" spans="1:6" x14ac:dyDescent="0.25">
      <c r="A302" s="141"/>
      <c r="B302" s="141"/>
      <c r="C302" s="142"/>
      <c r="D302" s="143"/>
      <c r="E302" s="7"/>
      <c r="F302" s="144"/>
    </row>
    <row r="303" spans="1:6" ht="51" x14ac:dyDescent="0.25">
      <c r="A303" s="579" t="s">
        <v>260</v>
      </c>
      <c r="B303" s="140" t="s">
        <v>697</v>
      </c>
      <c r="C303" s="142" t="s">
        <v>66</v>
      </c>
      <c r="D303" s="143">
        <v>1</v>
      </c>
      <c r="E303" s="7">
        <v>0</v>
      </c>
      <c r="F303" s="144">
        <f>D303*E303</f>
        <v>0</v>
      </c>
    </row>
    <row r="304" spans="1:6" x14ac:dyDescent="0.25">
      <c r="A304" s="141"/>
      <c r="B304" s="141"/>
      <c r="C304" s="142"/>
      <c r="D304" s="143"/>
      <c r="E304" s="7"/>
      <c r="F304" s="144"/>
    </row>
    <row r="305" spans="1:6" x14ac:dyDescent="0.25">
      <c r="A305" s="579" t="s">
        <v>261</v>
      </c>
      <c r="B305" s="140" t="s">
        <v>241</v>
      </c>
      <c r="C305" s="142" t="s">
        <v>66</v>
      </c>
      <c r="D305" s="143">
        <v>1</v>
      </c>
      <c r="E305" s="7">
        <v>0</v>
      </c>
      <c r="F305" s="144">
        <f t="shared" ref="F305" si="25">D305*E305</f>
        <v>0</v>
      </c>
    </row>
    <row r="306" spans="1:6" x14ac:dyDescent="0.25">
      <c r="A306" s="141"/>
      <c r="B306" s="141"/>
      <c r="C306" s="142"/>
      <c r="D306" s="143"/>
      <c r="E306" s="7"/>
      <c r="F306" s="144"/>
    </row>
    <row r="307" spans="1:6" ht="26.25" x14ac:dyDescent="0.25">
      <c r="A307" s="579" t="s">
        <v>262</v>
      </c>
      <c r="B307" s="141" t="s">
        <v>238</v>
      </c>
      <c r="C307" s="142" t="s">
        <v>66</v>
      </c>
      <c r="D307" s="143">
        <v>3</v>
      </c>
      <c r="E307" s="7">
        <v>0</v>
      </c>
      <c r="F307" s="144">
        <f>D307*E307</f>
        <v>0</v>
      </c>
    </row>
    <row r="308" spans="1:6" x14ac:dyDescent="0.25">
      <c r="A308" s="141"/>
      <c r="B308" s="141"/>
      <c r="C308" s="142"/>
      <c r="D308" s="143"/>
      <c r="E308" s="7"/>
      <c r="F308" s="144"/>
    </row>
    <row r="309" spans="1:6" ht="26.25" x14ac:dyDescent="0.25">
      <c r="A309" s="579" t="s">
        <v>263</v>
      </c>
      <c r="B309" s="141" t="s">
        <v>239</v>
      </c>
      <c r="C309" s="142" t="s">
        <v>66</v>
      </c>
      <c r="D309" s="143">
        <v>1</v>
      </c>
      <c r="E309" s="7">
        <v>0</v>
      </c>
      <c r="F309" s="144">
        <f>D309*E309</f>
        <v>0</v>
      </c>
    </row>
    <row r="310" spans="1:6" x14ac:dyDescent="0.25">
      <c r="A310" s="141"/>
      <c r="B310" s="141"/>
      <c r="C310" s="142"/>
      <c r="D310" s="143"/>
      <c r="E310" s="7"/>
      <c r="F310" s="144"/>
    </row>
    <row r="311" spans="1:6" ht="26.25" x14ac:dyDescent="0.25">
      <c r="A311" s="579" t="s">
        <v>264</v>
      </c>
      <c r="B311" s="141" t="s">
        <v>240</v>
      </c>
      <c r="C311" s="142" t="s">
        <v>66</v>
      </c>
      <c r="D311" s="143">
        <v>5</v>
      </c>
      <c r="E311" s="7">
        <v>0</v>
      </c>
      <c r="F311" s="144">
        <f>D311*E311</f>
        <v>0</v>
      </c>
    </row>
    <row r="312" spans="1:6" x14ac:dyDescent="0.25">
      <c r="A312" s="141"/>
      <c r="B312" s="141"/>
      <c r="C312" s="142"/>
      <c r="D312" s="143"/>
      <c r="E312" s="7"/>
      <c r="F312" s="144"/>
    </row>
    <row r="313" spans="1:6" ht="26.25" x14ac:dyDescent="0.25">
      <c r="A313" s="579" t="s">
        <v>265</v>
      </c>
      <c r="B313" s="141" t="s">
        <v>212</v>
      </c>
      <c r="C313" s="142" t="s">
        <v>66</v>
      </c>
      <c r="D313" s="143">
        <v>1</v>
      </c>
      <c r="E313" s="7">
        <v>0</v>
      </c>
      <c r="F313" s="144">
        <f>D313*E313</f>
        <v>0</v>
      </c>
    </row>
    <row r="314" spans="1:6" x14ac:dyDescent="0.25">
      <c r="A314" s="141"/>
      <c r="B314" s="141"/>
      <c r="C314" s="142"/>
      <c r="D314" s="143"/>
      <c r="E314" s="7"/>
      <c r="F314" s="144"/>
    </row>
    <row r="315" spans="1:6" x14ac:dyDescent="0.25">
      <c r="A315" s="579" t="s">
        <v>266</v>
      </c>
      <c r="B315" s="141" t="s">
        <v>235</v>
      </c>
      <c r="C315" s="142" t="s">
        <v>66</v>
      </c>
      <c r="D315" s="143">
        <v>1</v>
      </c>
      <c r="E315" s="7">
        <v>0</v>
      </c>
      <c r="F315" s="144">
        <f t="shared" ref="F315" si="26">D315*E315</f>
        <v>0</v>
      </c>
    </row>
    <row r="316" spans="1:6" x14ac:dyDescent="0.25">
      <c r="A316" s="141"/>
      <c r="B316" s="141"/>
      <c r="C316" s="142"/>
      <c r="D316" s="143"/>
      <c r="E316" s="7"/>
      <c r="F316" s="144"/>
    </row>
    <row r="317" spans="1:6" ht="26.25" x14ac:dyDescent="0.25">
      <c r="A317" s="579" t="s">
        <v>267</v>
      </c>
      <c r="B317" s="141" t="s">
        <v>698</v>
      </c>
      <c r="C317" s="142" t="s">
        <v>66</v>
      </c>
      <c r="D317" s="143">
        <v>1</v>
      </c>
      <c r="E317" s="7">
        <v>0</v>
      </c>
      <c r="F317" s="144">
        <f t="shared" ref="F317" si="27">D317*E317</f>
        <v>0</v>
      </c>
    </row>
    <row r="318" spans="1:6" x14ac:dyDescent="0.25">
      <c r="A318" s="141"/>
      <c r="B318" s="141"/>
      <c r="C318" s="142"/>
      <c r="D318" s="143"/>
      <c r="E318" s="7"/>
      <c r="F318" s="144"/>
    </row>
    <row r="319" spans="1:6" ht="26.25" x14ac:dyDescent="0.25">
      <c r="A319" s="579" t="s">
        <v>97</v>
      </c>
      <c r="B319" s="141" t="s">
        <v>699</v>
      </c>
      <c r="C319" s="142" t="s">
        <v>66</v>
      </c>
      <c r="D319" s="143">
        <v>1</v>
      </c>
      <c r="E319" s="7">
        <v>0</v>
      </c>
      <c r="F319" s="144">
        <f t="shared" ref="F319" si="28">D319*E319</f>
        <v>0</v>
      </c>
    </row>
    <row r="320" spans="1:6" x14ac:dyDescent="0.25">
      <c r="A320" s="141"/>
      <c r="B320" s="141"/>
      <c r="C320" s="142"/>
      <c r="D320" s="143"/>
      <c r="E320" s="7"/>
      <c r="F320" s="144"/>
    </row>
    <row r="321" spans="1:6" ht="26.25" x14ac:dyDescent="0.25">
      <c r="A321" s="579" t="s">
        <v>268</v>
      </c>
      <c r="B321" s="141" t="s">
        <v>236</v>
      </c>
      <c r="C321" s="142" t="s">
        <v>66</v>
      </c>
      <c r="D321" s="143">
        <v>1</v>
      </c>
      <c r="E321" s="7">
        <v>0</v>
      </c>
      <c r="F321" s="144">
        <f t="shared" ref="F321" si="29">D321*E321</f>
        <v>0</v>
      </c>
    </row>
    <row r="322" spans="1:6" x14ac:dyDescent="0.25">
      <c r="A322" s="141"/>
      <c r="B322" s="141"/>
      <c r="C322" s="142"/>
      <c r="D322" s="143"/>
      <c r="E322" s="7"/>
      <c r="F322" s="144"/>
    </row>
    <row r="323" spans="1:6" x14ac:dyDescent="0.25">
      <c r="A323" s="579" t="s">
        <v>269</v>
      </c>
      <c r="B323" s="141" t="s">
        <v>700</v>
      </c>
      <c r="C323" s="142" t="s">
        <v>66</v>
      </c>
      <c r="D323" s="143">
        <v>2</v>
      </c>
      <c r="E323" s="7">
        <v>0</v>
      </c>
      <c r="F323" s="144">
        <f t="shared" ref="F323" si="30">D323*E323</f>
        <v>0</v>
      </c>
    </row>
    <row r="324" spans="1:6" x14ac:dyDescent="0.25">
      <c r="A324" s="141"/>
      <c r="B324" s="141"/>
      <c r="C324" s="142"/>
      <c r="D324" s="143"/>
      <c r="E324" s="7"/>
      <c r="F324" s="144"/>
    </row>
    <row r="325" spans="1:6" ht="26.25" x14ac:dyDescent="0.25">
      <c r="A325" s="579" t="s">
        <v>98</v>
      </c>
      <c r="B325" s="141" t="s">
        <v>237</v>
      </c>
      <c r="C325" s="142" t="s">
        <v>66</v>
      </c>
      <c r="D325" s="143">
        <v>1</v>
      </c>
      <c r="E325" s="7">
        <v>0</v>
      </c>
      <c r="F325" s="144">
        <f t="shared" ref="F325" si="31">D325*E325</f>
        <v>0</v>
      </c>
    </row>
    <row r="326" spans="1:6" x14ac:dyDescent="0.25">
      <c r="A326" s="141"/>
      <c r="B326" s="141"/>
      <c r="C326" s="142"/>
      <c r="D326" s="143"/>
      <c r="E326" s="7"/>
      <c r="F326" s="144"/>
    </row>
    <row r="327" spans="1:6" ht="26.25" x14ac:dyDescent="0.25">
      <c r="A327" s="579" t="s">
        <v>270</v>
      </c>
      <c r="B327" s="141" t="s">
        <v>701</v>
      </c>
      <c r="C327" s="142" t="s">
        <v>66</v>
      </c>
      <c r="D327" s="143">
        <v>1</v>
      </c>
      <c r="E327" s="7">
        <v>0</v>
      </c>
      <c r="F327" s="144">
        <f t="shared" ref="F327" si="32">D327*E327</f>
        <v>0</v>
      </c>
    </row>
    <row r="328" spans="1:6" x14ac:dyDescent="0.25">
      <c r="A328" s="141"/>
      <c r="B328" s="141"/>
      <c r="C328" s="142"/>
      <c r="D328" s="143"/>
      <c r="E328" s="7"/>
      <c r="F328" s="144"/>
    </row>
    <row r="329" spans="1:6" ht="26.25" x14ac:dyDescent="0.25">
      <c r="A329" s="579" t="s">
        <v>271</v>
      </c>
      <c r="B329" s="141" t="s">
        <v>702</v>
      </c>
      <c r="C329" s="142" t="s">
        <v>66</v>
      </c>
      <c r="D329" s="143">
        <v>1</v>
      </c>
      <c r="E329" s="7">
        <v>0</v>
      </c>
      <c r="F329" s="144">
        <f t="shared" ref="F329" si="33">D329*E329</f>
        <v>0</v>
      </c>
    </row>
    <row r="330" spans="1:6" x14ac:dyDescent="0.25">
      <c r="A330" s="141"/>
      <c r="B330" s="141"/>
      <c r="C330" s="142"/>
      <c r="D330" s="143"/>
      <c r="E330" s="7"/>
      <c r="F330" s="144"/>
    </row>
    <row r="331" spans="1:6" ht="26.25" x14ac:dyDescent="0.25">
      <c r="A331" s="579" t="s">
        <v>272</v>
      </c>
      <c r="B331" s="141" t="s">
        <v>703</v>
      </c>
      <c r="C331" s="142" t="s">
        <v>66</v>
      </c>
      <c r="D331" s="143">
        <v>2</v>
      </c>
      <c r="E331" s="7">
        <v>0</v>
      </c>
      <c r="F331" s="144">
        <f t="shared" ref="F331" si="34">D331*E331</f>
        <v>0</v>
      </c>
    </row>
    <row r="332" spans="1:6" x14ac:dyDescent="0.25">
      <c r="A332" s="141"/>
      <c r="B332" s="141"/>
      <c r="C332" s="142"/>
      <c r="D332" s="143"/>
      <c r="E332" s="7"/>
      <c r="F332" s="144"/>
    </row>
    <row r="333" spans="1:6" ht="26.25" x14ac:dyDescent="0.25">
      <c r="A333" s="579" t="s">
        <v>273</v>
      </c>
      <c r="B333" s="141" t="s">
        <v>317</v>
      </c>
      <c r="C333" s="142" t="s">
        <v>66</v>
      </c>
      <c r="D333" s="143">
        <v>5</v>
      </c>
      <c r="E333" s="7">
        <v>0</v>
      </c>
      <c r="F333" s="144">
        <f t="shared" ref="F333" si="35">D333*E333</f>
        <v>0</v>
      </c>
    </row>
    <row r="334" spans="1:6" x14ac:dyDescent="0.25">
      <c r="A334" s="141"/>
      <c r="B334" s="141"/>
      <c r="C334" s="142"/>
      <c r="D334" s="143"/>
      <c r="E334" s="7"/>
      <c r="F334" s="144"/>
    </row>
    <row r="335" spans="1:6" x14ac:dyDescent="0.25">
      <c r="A335" s="579" t="s">
        <v>274</v>
      </c>
      <c r="B335" s="141" t="s">
        <v>243</v>
      </c>
      <c r="C335" s="142" t="s">
        <v>66</v>
      </c>
      <c r="D335" s="143">
        <v>1</v>
      </c>
      <c r="E335" s="7">
        <v>0</v>
      </c>
      <c r="F335" s="144">
        <f t="shared" ref="F335" si="36">D335*E335</f>
        <v>0</v>
      </c>
    </row>
    <row r="336" spans="1:6" x14ac:dyDescent="0.25">
      <c r="A336" s="141"/>
      <c r="B336" s="141"/>
      <c r="C336" s="142"/>
      <c r="D336" s="143"/>
      <c r="E336" s="7"/>
      <c r="F336" s="144"/>
    </row>
    <row r="337" spans="1:6" x14ac:dyDescent="0.25">
      <c r="A337" s="579" t="s">
        <v>100</v>
      </c>
      <c r="B337" s="141" t="s">
        <v>704</v>
      </c>
      <c r="C337" s="142" t="s">
        <v>66</v>
      </c>
      <c r="D337" s="143">
        <v>1</v>
      </c>
      <c r="E337" s="7">
        <v>0</v>
      </c>
      <c r="F337" s="144">
        <f t="shared" ref="F337" si="37">D337*E337</f>
        <v>0</v>
      </c>
    </row>
    <row r="338" spans="1:6" x14ac:dyDescent="0.25">
      <c r="A338" s="141"/>
      <c r="B338" s="141"/>
      <c r="C338" s="142"/>
      <c r="D338" s="143"/>
      <c r="E338" s="7"/>
      <c r="F338" s="144"/>
    </row>
    <row r="339" spans="1:6" x14ac:dyDescent="0.25">
      <c r="A339" s="579" t="s">
        <v>275</v>
      </c>
      <c r="B339" s="141" t="s">
        <v>705</v>
      </c>
      <c r="C339" s="142" t="s">
        <v>66</v>
      </c>
      <c r="D339" s="143">
        <v>1</v>
      </c>
      <c r="E339" s="7">
        <v>0</v>
      </c>
      <c r="F339" s="144">
        <f t="shared" ref="F339" si="38">D339*E339</f>
        <v>0</v>
      </c>
    </row>
    <row r="340" spans="1:6" x14ac:dyDescent="0.25">
      <c r="A340" s="141"/>
      <c r="B340" s="141"/>
      <c r="C340" s="142"/>
      <c r="D340" s="143"/>
      <c r="E340" s="7"/>
      <c r="F340" s="144"/>
    </row>
    <row r="341" spans="1:6" x14ac:dyDescent="0.25">
      <c r="A341" s="579" t="s">
        <v>276</v>
      </c>
      <c r="B341" s="141" t="s">
        <v>706</v>
      </c>
      <c r="C341" s="142" t="s">
        <v>66</v>
      </c>
      <c r="D341" s="143">
        <v>1</v>
      </c>
      <c r="E341" s="7">
        <v>0</v>
      </c>
      <c r="F341" s="144">
        <f t="shared" ref="F341" si="39">D341*E341</f>
        <v>0</v>
      </c>
    </row>
    <row r="342" spans="1:6" x14ac:dyDescent="0.25">
      <c r="A342" s="141"/>
      <c r="B342" s="141"/>
      <c r="C342" s="142"/>
      <c r="D342" s="143"/>
      <c r="E342" s="7"/>
      <c r="F342" s="144"/>
    </row>
    <row r="343" spans="1:6" x14ac:dyDescent="0.25">
      <c r="A343" s="579" t="s">
        <v>277</v>
      </c>
      <c r="B343" s="141" t="s">
        <v>707</v>
      </c>
      <c r="C343" s="142" t="s">
        <v>66</v>
      </c>
      <c r="D343" s="143">
        <v>1</v>
      </c>
      <c r="E343" s="7">
        <v>0</v>
      </c>
      <c r="F343" s="144">
        <f t="shared" ref="F343" si="40">D343*E343</f>
        <v>0</v>
      </c>
    </row>
    <row r="344" spans="1:6" x14ac:dyDescent="0.25">
      <c r="A344" s="141"/>
      <c r="B344" s="141"/>
      <c r="C344" s="142"/>
      <c r="D344" s="143"/>
      <c r="E344" s="7"/>
      <c r="F344" s="144"/>
    </row>
    <row r="345" spans="1:6" x14ac:dyDescent="0.25">
      <c r="A345" s="579" t="s">
        <v>278</v>
      </c>
      <c r="B345" s="141" t="s">
        <v>214</v>
      </c>
      <c r="C345" s="142" t="s">
        <v>66</v>
      </c>
      <c r="D345" s="143">
        <v>3</v>
      </c>
      <c r="E345" s="7">
        <v>0</v>
      </c>
      <c r="F345" s="144">
        <f t="shared" ref="F345" si="41">D345*E345</f>
        <v>0</v>
      </c>
    </row>
    <row r="346" spans="1:6" x14ac:dyDescent="0.25">
      <c r="A346" s="141"/>
      <c r="B346" s="141"/>
      <c r="C346" s="142"/>
      <c r="D346" s="143"/>
      <c r="E346" s="7"/>
      <c r="F346" s="144"/>
    </row>
    <row r="347" spans="1:6" x14ac:dyDescent="0.25">
      <c r="A347" s="579" t="s">
        <v>279</v>
      </c>
      <c r="B347" s="141" t="s">
        <v>216</v>
      </c>
      <c r="C347" s="142" t="s">
        <v>66</v>
      </c>
      <c r="D347" s="143">
        <v>1</v>
      </c>
      <c r="E347" s="7">
        <v>0</v>
      </c>
      <c r="F347" s="144">
        <f t="shared" ref="F347" si="42">D347*E347</f>
        <v>0</v>
      </c>
    </row>
    <row r="348" spans="1:6" x14ac:dyDescent="0.25">
      <c r="A348" s="141"/>
      <c r="B348" s="141"/>
      <c r="C348" s="142"/>
      <c r="D348" s="143"/>
      <c r="E348" s="7"/>
      <c r="F348" s="144"/>
    </row>
    <row r="349" spans="1:6" x14ac:dyDescent="0.25">
      <c r="A349" s="579" t="s">
        <v>280</v>
      </c>
      <c r="B349" s="141" t="s">
        <v>708</v>
      </c>
      <c r="C349" s="142" t="s">
        <v>66</v>
      </c>
      <c r="D349" s="143">
        <v>1</v>
      </c>
      <c r="E349" s="7">
        <v>0</v>
      </c>
      <c r="F349" s="144">
        <f t="shared" ref="F349" si="43">D349*E349</f>
        <v>0</v>
      </c>
    </row>
    <row r="350" spans="1:6" x14ac:dyDescent="0.25">
      <c r="A350" s="141"/>
      <c r="B350" s="141"/>
      <c r="C350" s="142"/>
      <c r="D350" s="143"/>
      <c r="E350" s="7"/>
      <c r="F350" s="144"/>
    </row>
    <row r="351" spans="1:6" x14ac:dyDescent="0.25">
      <c r="A351" s="579" t="s">
        <v>281</v>
      </c>
      <c r="B351" s="141" t="s">
        <v>217</v>
      </c>
      <c r="C351" s="142" t="s">
        <v>66</v>
      </c>
      <c r="D351" s="143">
        <v>3</v>
      </c>
      <c r="E351" s="7">
        <v>0</v>
      </c>
      <c r="F351" s="144">
        <f t="shared" ref="F351" si="44">D351*E351</f>
        <v>0</v>
      </c>
    </row>
    <row r="352" spans="1:6" x14ac:dyDescent="0.25">
      <c r="A352" s="141"/>
      <c r="B352" s="141"/>
      <c r="C352" s="142"/>
      <c r="D352" s="143"/>
      <c r="E352" s="7"/>
      <c r="F352" s="144"/>
    </row>
    <row r="353" spans="1:6" x14ac:dyDescent="0.25">
      <c r="A353" s="579" t="s">
        <v>282</v>
      </c>
      <c r="B353" s="141" t="s">
        <v>709</v>
      </c>
      <c r="C353" s="142" t="s">
        <v>66</v>
      </c>
      <c r="D353" s="143">
        <v>1</v>
      </c>
      <c r="E353" s="7">
        <v>0</v>
      </c>
      <c r="F353" s="144">
        <f t="shared" ref="F353" si="45">D353*E353</f>
        <v>0</v>
      </c>
    </row>
    <row r="354" spans="1:6" x14ac:dyDescent="0.25">
      <c r="A354" s="141"/>
      <c r="B354" s="141"/>
      <c r="C354" s="142"/>
      <c r="D354" s="143"/>
      <c r="E354" s="7"/>
      <c r="F354" s="144"/>
    </row>
    <row r="355" spans="1:6" x14ac:dyDescent="0.25">
      <c r="A355" s="579" t="s">
        <v>283</v>
      </c>
      <c r="B355" s="141" t="s">
        <v>710</v>
      </c>
      <c r="C355" s="142" t="s">
        <v>66</v>
      </c>
      <c r="D355" s="143">
        <v>1</v>
      </c>
      <c r="E355" s="7">
        <v>0</v>
      </c>
      <c r="F355" s="144">
        <f t="shared" ref="F355" si="46">D355*E355</f>
        <v>0</v>
      </c>
    </row>
    <row r="356" spans="1:6" x14ac:dyDescent="0.25">
      <c r="A356" s="141"/>
      <c r="B356" s="141"/>
      <c r="C356" s="142"/>
      <c r="D356" s="143"/>
      <c r="E356" s="7"/>
      <c r="F356" s="144"/>
    </row>
    <row r="357" spans="1:6" x14ac:dyDescent="0.25">
      <c r="A357" s="579" t="s">
        <v>284</v>
      </c>
      <c r="B357" s="141" t="s">
        <v>711</v>
      </c>
      <c r="C357" s="142" t="s">
        <v>66</v>
      </c>
      <c r="D357" s="143">
        <v>2</v>
      </c>
      <c r="E357" s="7">
        <v>0</v>
      </c>
      <c r="F357" s="144">
        <f t="shared" ref="F357" si="47">D357*E357</f>
        <v>0</v>
      </c>
    </row>
    <row r="358" spans="1:6" x14ac:dyDescent="0.25">
      <c r="A358" s="141"/>
      <c r="B358" s="141"/>
      <c r="C358" s="142"/>
      <c r="D358" s="143"/>
      <c r="E358" s="7"/>
      <c r="F358" s="144"/>
    </row>
    <row r="359" spans="1:6" x14ac:dyDescent="0.25">
      <c r="A359" s="579" t="s">
        <v>285</v>
      </c>
      <c r="B359" s="141" t="s">
        <v>220</v>
      </c>
      <c r="C359" s="142" t="s">
        <v>66</v>
      </c>
      <c r="D359" s="143">
        <v>8</v>
      </c>
      <c r="E359" s="7">
        <v>0</v>
      </c>
      <c r="F359" s="144">
        <f t="shared" ref="F359" si="48">D359*E359</f>
        <v>0</v>
      </c>
    </row>
    <row r="360" spans="1:6" x14ac:dyDescent="0.25">
      <c r="A360" s="141"/>
      <c r="B360" s="141"/>
      <c r="C360" s="142"/>
      <c r="D360" s="143"/>
      <c r="E360" s="7"/>
      <c r="F360" s="144"/>
    </row>
    <row r="361" spans="1:6" x14ac:dyDescent="0.25">
      <c r="A361" s="579" t="s">
        <v>286</v>
      </c>
      <c r="B361" s="141" t="s">
        <v>221</v>
      </c>
      <c r="C361" s="142" t="s">
        <v>66</v>
      </c>
      <c r="D361" s="143">
        <v>2</v>
      </c>
      <c r="E361" s="7">
        <v>0</v>
      </c>
      <c r="F361" s="144">
        <f t="shared" ref="F361" si="49">D361*E361</f>
        <v>0</v>
      </c>
    </row>
    <row r="362" spans="1:6" x14ac:dyDescent="0.25">
      <c r="A362" s="141"/>
      <c r="B362" s="141"/>
      <c r="C362" s="142"/>
      <c r="D362" s="143"/>
      <c r="E362" s="7"/>
      <c r="F362" s="144"/>
    </row>
    <row r="363" spans="1:6" x14ac:dyDescent="0.25">
      <c r="A363" s="579" t="s">
        <v>287</v>
      </c>
      <c r="B363" s="141" t="s">
        <v>712</v>
      </c>
      <c r="C363" s="142" t="s">
        <v>66</v>
      </c>
      <c r="D363" s="143">
        <v>2</v>
      </c>
      <c r="E363" s="7">
        <v>0</v>
      </c>
      <c r="F363" s="144">
        <f t="shared" ref="F363" si="50">D363*E363</f>
        <v>0</v>
      </c>
    </row>
    <row r="364" spans="1:6" x14ac:dyDescent="0.25">
      <c r="A364" s="141"/>
      <c r="B364" s="141"/>
      <c r="C364" s="142"/>
      <c r="D364" s="143"/>
      <c r="E364" s="7"/>
      <c r="F364" s="144"/>
    </row>
    <row r="365" spans="1:6" x14ac:dyDescent="0.25">
      <c r="A365" s="579" t="s">
        <v>288</v>
      </c>
      <c r="B365" s="141" t="s">
        <v>713</v>
      </c>
      <c r="C365" s="142" t="s">
        <v>66</v>
      </c>
      <c r="D365" s="143">
        <v>1</v>
      </c>
      <c r="E365" s="7">
        <v>0</v>
      </c>
      <c r="F365" s="144">
        <f t="shared" ref="F365" si="51">D365*E365</f>
        <v>0</v>
      </c>
    </row>
    <row r="366" spans="1:6" x14ac:dyDescent="0.25">
      <c r="A366" s="141"/>
      <c r="B366" s="141"/>
      <c r="C366" s="142"/>
      <c r="D366" s="143"/>
      <c r="E366" s="7"/>
      <c r="F366" s="144"/>
    </row>
    <row r="367" spans="1:6" x14ac:dyDescent="0.25">
      <c r="A367" s="579" t="s">
        <v>289</v>
      </c>
      <c r="B367" s="141" t="s">
        <v>222</v>
      </c>
      <c r="C367" s="142" t="s">
        <v>66</v>
      </c>
      <c r="D367" s="143">
        <v>12</v>
      </c>
      <c r="E367" s="7">
        <v>0</v>
      </c>
      <c r="F367" s="144">
        <f t="shared" ref="F367" si="52">D367*E367</f>
        <v>0</v>
      </c>
    </row>
    <row r="368" spans="1:6" x14ac:dyDescent="0.25">
      <c r="A368" s="141"/>
      <c r="B368" s="141"/>
      <c r="C368" s="142"/>
      <c r="D368" s="143"/>
      <c r="E368" s="7"/>
      <c r="F368" s="144"/>
    </row>
    <row r="369" spans="1:6" x14ac:dyDescent="0.25">
      <c r="A369" s="579" t="s">
        <v>290</v>
      </c>
      <c r="B369" s="141" t="s">
        <v>223</v>
      </c>
      <c r="C369" s="142" t="s">
        <v>66</v>
      </c>
      <c r="D369" s="143">
        <v>1</v>
      </c>
      <c r="E369" s="7">
        <v>0</v>
      </c>
      <c r="F369" s="144">
        <f t="shared" ref="F369" si="53">D369*E369</f>
        <v>0</v>
      </c>
    </row>
    <row r="370" spans="1:6" x14ac:dyDescent="0.25">
      <c r="A370" s="141"/>
      <c r="B370" s="141"/>
      <c r="C370" s="142"/>
      <c r="D370" s="143"/>
      <c r="E370" s="7"/>
      <c r="F370" s="144"/>
    </row>
    <row r="371" spans="1:6" x14ac:dyDescent="0.25">
      <c r="A371" s="579" t="s">
        <v>291</v>
      </c>
      <c r="B371" s="141" t="s">
        <v>714</v>
      </c>
      <c r="C371" s="142" t="s">
        <v>66</v>
      </c>
      <c r="D371" s="143">
        <v>1</v>
      </c>
      <c r="E371" s="7">
        <v>0</v>
      </c>
      <c r="F371" s="144">
        <f t="shared" ref="F371" si="54">D371*E371</f>
        <v>0</v>
      </c>
    </row>
    <row r="372" spans="1:6" x14ac:dyDescent="0.25">
      <c r="A372" s="141"/>
      <c r="B372" s="141"/>
      <c r="C372" s="142"/>
      <c r="D372" s="143"/>
      <c r="E372" s="7"/>
      <c r="F372" s="144"/>
    </row>
    <row r="373" spans="1:6" x14ac:dyDescent="0.25">
      <c r="A373" s="579" t="s">
        <v>292</v>
      </c>
      <c r="B373" s="141" t="s">
        <v>226</v>
      </c>
      <c r="C373" s="142" t="s">
        <v>66</v>
      </c>
      <c r="D373" s="143">
        <v>1</v>
      </c>
      <c r="E373" s="7">
        <v>0</v>
      </c>
      <c r="F373" s="144">
        <f t="shared" ref="F373" si="55">D373*E373</f>
        <v>0</v>
      </c>
    </row>
    <row r="374" spans="1:6" x14ac:dyDescent="0.25">
      <c r="A374" s="141"/>
      <c r="B374" s="141"/>
      <c r="C374" s="142"/>
      <c r="D374" s="143"/>
      <c r="E374" s="7"/>
      <c r="F374" s="144"/>
    </row>
    <row r="375" spans="1:6" x14ac:dyDescent="0.25">
      <c r="A375" s="579" t="s">
        <v>293</v>
      </c>
      <c r="B375" s="141" t="s">
        <v>228</v>
      </c>
      <c r="C375" s="142" t="s">
        <v>66</v>
      </c>
      <c r="D375" s="143">
        <v>1</v>
      </c>
      <c r="E375" s="7">
        <v>0</v>
      </c>
      <c r="F375" s="144">
        <f t="shared" ref="F375" si="56">D375*E375</f>
        <v>0</v>
      </c>
    </row>
    <row r="376" spans="1:6" x14ac:dyDescent="0.25">
      <c r="A376" s="141"/>
      <c r="B376" s="141"/>
      <c r="C376" s="142"/>
      <c r="D376" s="143"/>
      <c r="E376" s="7"/>
      <c r="F376" s="144"/>
    </row>
    <row r="377" spans="1:6" x14ac:dyDescent="0.25">
      <c r="A377" s="579" t="s">
        <v>294</v>
      </c>
      <c r="B377" s="141" t="s">
        <v>715</v>
      </c>
      <c r="C377" s="142" t="s">
        <v>66</v>
      </c>
      <c r="D377" s="143">
        <v>1</v>
      </c>
      <c r="E377" s="7">
        <v>0</v>
      </c>
      <c r="F377" s="144">
        <f t="shared" ref="F377" si="57">D377*E377</f>
        <v>0</v>
      </c>
    </row>
    <row r="378" spans="1:6" x14ac:dyDescent="0.25">
      <c r="A378" s="141"/>
      <c r="B378" s="141"/>
      <c r="C378" s="142"/>
      <c r="D378" s="143"/>
      <c r="E378" s="7"/>
      <c r="F378" s="144"/>
    </row>
    <row r="379" spans="1:6" x14ac:dyDescent="0.25">
      <c r="A379" s="579" t="s">
        <v>295</v>
      </c>
      <c r="B379" s="141" t="s">
        <v>716</v>
      </c>
      <c r="C379" s="142" t="s">
        <v>66</v>
      </c>
      <c r="D379" s="143">
        <v>7</v>
      </c>
      <c r="E379" s="7">
        <v>0</v>
      </c>
      <c r="F379" s="144">
        <f t="shared" ref="F379" si="58">D379*E379</f>
        <v>0</v>
      </c>
    </row>
    <row r="380" spans="1:6" x14ac:dyDescent="0.25">
      <c r="A380" s="141"/>
      <c r="B380" s="141"/>
      <c r="C380" s="142"/>
      <c r="D380" s="143"/>
      <c r="E380" s="7"/>
      <c r="F380" s="144"/>
    </row>
    <row r="381" spans="1:6" x14ac:dyDescent="0.25">
      <c r="A381" s="579" t="s">
        <v>296</v>
      </c>
      <c r="B381" s="141" t="s">
        <v>717</v>
      </c>
      <c r="C381" s="142" t="s">
        <v>66</v>
      </c>
      <c r="D381" s="143">
        <v>2</v>
      </c>
      <c r="E381" s="7">
        <v>0</v>
      </c>
      <c r="F381" s="144">
        <f t="shared" ref="F381" si="59">D381*E381</f>
        <v>0</v>
      </c>
    </row>
    <row r="382" spans="1:6" x14ac:dyDescent="0.25">
      <c r="A382" s="141"/>
      <c r="B382" s="141"/>
      <c r="C382" s="142"/>
      <c r="D382" s="143"/>
      <c r="E382" s="7"/>
      <c r="F382" s="144"/>
    </row>
    <row r="383" spans="1:6" x14ac:dyDescent="0.25">
      <c r="A383" s="579" t="s">
        <v>297</v>
      </c>
      <c r="B383" s="141" t="s">
        <v>718</v>
      </c>
      <c r="C383" s="142" t="s">
        <v>66</v>
      </c>
      <c r="D383" s="143">
        <v>1</v>
      </c>
      <c r="E383" s="7">
        <v>0</v>
      </c>
      <c r="F383" s="144">
        <f t="shared" ref="F383" si="60">D383*E383</f>
        <v>0</v>
      </c>
    </row>
    <row r="384" spans="1:6" x14ac:dyDescent="0.25">
      <c r="A384" s="141"/>
      <c r="B384" s="141"/>
      <c r="C384" s="142"/>
      <c r="D384" s="143"/>
      <c r="E384" s="7"/>
      <c r="F384" s="144"/>
    </row>
    <row r="385" spans="1:6" x14ac:dyDescent="0.25">
      <c r="A385" s="579" t="s">
        <v>298</v>
      </c>
      <c r="B385" s="141" t="s">
        <v>719</v>
      </c>
      <c r="C385" s="142" t="s">
        <v>66</v>
      </c>
      <c r="D385" s="143">
        <v>3</v>
      </c>
      <c r="E385" s="7">
        <v>0</v>
      </c>
      <c r="F385" s="144">
        <f t="shared" ref="F385" si="61">D385*E385</f>
        <v>0</v>
      </c>
    </row>
    <row r="386" spans="1:6" x14ac:dyDescent="0.25">
      <c r="A386" s="141"/>
      <c r="B386" s="141"/>
      <c r="C386" s="142"/>
      <c r="D386" s="143"/>
      <c r="E386" s="7"/>
      <c r="F386" s="144"/>
    </row>
    <row r="387" spans="1:6" x14ac:dyDescent="0.25">
      <c r="A387" s="579" t="s">
        <v>299</v>
      </c>
      <c r="B387" s="141" t="s">
        <v>720</v>
      </c>
      <c r="C387" s="142" t="s">
        <v>66</v>
      </c>
      <c r="D387" s="143">
        <v>1</v>
      </c>
      <c r="E387" s="7">
        <v>0</v>
      </c>
      <c r="F387" s="144">
        <f t="shared" ref="F387" si="62">D387*E387</f>
        <v>0</v>
      </c>
    </row>
    <row r="388" spans="1:6" x14ac:dyDescent="0.25">
      <c r="A388" s="141"/>
      <c r="B388" s="141"/>
      <c r="C388" s="142"/>
      <c r="D388" s="143"/>
      <c r="E388" s="7"/>
      <c r="F388" s="144"/>
    </row>
    <row r="389" spans="1:6" x14ac:dyDescent="0.25">
      <c r="A389" s="579" t="s">
        <v>300</v>
      </c>
      <c r="B389" s="141" t="s">
        <v>721</v>
      </c>
      <c r="C389" s="142" t="s">
        <v>66</v>
      </c>
      <c r="D389" s="143">
        <v>3</v>
      </c>
      <c r="E389" s="7">
        <v>0</v>
      </c>
      <c r="F389" s="144">
        <f t="shared" ref="F389" si="63">D389*E389</f>
        <v>0</v>
      </c>
    </row>
    <row r="390" spans="1:6" x14ac:dyDescent="0.25">
      <c r="A390" s="141"/>
      <c r="B390" s="141"/>
      <c r="C390" s="142"/>
      <c r="D390" s="143"/>
      <c r="E390" s="7"/>
      <c r="F390" s="144"/>
    </row>
    <row r="391" spans="1:6" x14ac:dyDescent="0.25">
      <c r="A391" s="579" t="s">
        <v>301</v>
      </c>
      <c r="B391" s="141" t="s">
        <v>722</v>
      </c>
      <c r="C391" s="142" t="s">
        <v>66</v>
      </c>
      <c r="D391" s="143">
        <v>3</v>
      </c>
      <c r="E391" s="7">
        <v>0</v>
      </c>
      <c r="F391" s="144">
        <f t="shared" ref="F391" si="64">D391*E391</f>
        <v>0</v>
      </c>
    </row>
    <row r="392" spans="1:6" x14ac:dyDescent="0.25">
      <c r="A392" s="141"/>
      <c r="B392" s="141"/>
      <c r="C392" s="142"/>
      <c r="D392" s="143"/>
      <c r="E392" s="7"/>
      <c r="F392" s="144"/>
    </row>
    <row r="393" spans="1:6" x14ac:dyDescent="0.25">
      <c r="A393" s="579" t="s">
        <v>302</v>
      </c>
      <c r="B393" s="141" t="s">
        <v>723</v>
      </c>
      <c r="C393" s="142" t="s">
        <v>66</v>
      </c>
      <c r="D393" s="143">
        <v>2</v>
      </c>
      <c r="E393" s="7">
        <v>0</v>
      </c>
      <c r="F393" s="144">
        <f t="shared" ref="F393" si="65">D393*E393</f>
        <v>0</v>
      </c>
    </row>
    <row r="394" spans="1:6" x14ac:dyDescent="0.25">
      <c r="A394" s="141"/>
      <c r="B394" s="141"/>
      <c r="C394" s="142"/>
      <c r="D394" s="143"/>
      <c r="E394" s="7"/>
      <c r="F394" s="144"/>
    </row>
    <row r="395" spans="1:6" x14ac:dyDescent="0.25">
      <c r="A395" s="579" t="s">
        <v>303</v>
      </c>
      <c r="B395" s="141" t="s">
        <v>724</v>
      </c>
      <c r="C395" s="142" t="s">
        <v>66</v>
      </c>
      <c r="D395" s="143">
        <v>2</v>
      </c>
      <c r="E395" s="7">
        <v>0</v>
      </c>
      <c r="F395" s="144">
        <f t="shared" ref="F395" si="66">D395*E395</f>
        <v>0</v>
      </c>
    </row>
    <row r="396" spans="1:6" x14ac:dyDescent="0.25">
      <c r="A396" s="141"/>
      <c r="B396" s="141"/>
      <c r="C396" s="142"/>
      <c r="D396" s="143"/>
      <c r="E396" s="7"/>
      <c r="F396" s="144"/>
    </row>
    <row r="397" spans="1:6" x14ac:dyDescent="0.25">
      <c r="A397" s="579" t="s">
        <v>304</v>
      </c>
      <c r="B397" s="141" t="s">
        <v>725</v>
      </c>
      <c r="C397" s="142" t="s">
        <v>66</v>
      </c>
      <c r="D397" s="143">
        <v>1</v>
      </c>
      <c r="E397" s="7">
        <v>0</v>
      </c>
      <c r="F397" s="144">
        <f t="shared" ref="F397" si="67">D397*E397</f>
        <v>0</v>
      </c>
    </row>
    <row r="398" spans="1:6" x14ac:dyDescent="0.25">
      <c r="A398" s="141"/>
      <c r="B398" s="141"/>
      <c r="C398" s="142"/>
      <c r="D398" s="143"/>
      <c r="E398" s="7"/>
      <c r="F398" s="144"/>
    </row>
    <row r="399" spans="1:6" x14ac:dyDescent="0.25">
      <c r="A399" s="579" t="s">
        <v>305</v>
      </c>
      <c r="B399" s="141" t="s">
        <v>229</v>
      </c>
      <c r="C399" s="142" t="s">
        <v>66</v>
      </c>
      <c r="D399" s="143">
        <v>22</v>
      </c>
      <c r="E399" s="7">
        <v>0</v>
      </c>
      <c r="F399" s="144">
        <f t="shared" ref="F399" si="68">D399*E399</f>
        <v>0</v>
      </c>
    </row>
    <row r="400" spans="1:6" x14ac:dyDescent="0.25">
      <c r="A400" s="141"/>
      <c r="B400" s="141"/>
      <c r="C400" s="142"/>
      <c r="D400" s="143"/>
      <c r="E400" s="7"/>
      <c r="F400" s="144"/>
    </row>
    <row r="401" spans="1:6" x14ac:dyDescent="0.25">
      <c r="A401" s="579" t="s">
        <v>306</v>
      </c>
      <c r="B401" s="141" t="s">
        <v>726</v>
      </c>
      <c r="C401" s="142" t="s">
        <v>66</v>
      </c>
      <c r="D401" s="143">
        <v>5</v>
      </c>
      <c r="E401" s="7">
        <v>0</v>
      </c>
      <c r="F401" s="144">
        <f t="shared" ref="F401" si="69">D401*E401</f>
        <v>0</v>
      </c>
    </row>
    <row r="402" spans="1:6" x14ac:dyDescent="0.25">
      <c r="A402" s="141"/>
      <c r="B402" s="141"/>
      <c r="C402" s="142"/>
      <c r="D402" s="143"/>
      <c r="E402" s="7"/>
      <c r="F402" s="144"/>
    </row>
    <row r="403" spans="1:6" x14ac:dyDescent="0.25">
      <c r="A403" s="579" t="s">
        <v>307</v>
      </c>
      <c r="B403" s="141" t="s">
        <v>230</v>
      </c>
      <c r="C403" s="142" t="s">
        <v>66</v>
      </c>
      <c r="D403" s="143">
        <v>12</v>
      </c>
      <c r="E403" s="7">
        <v>0</v>
      </c>
      <c r="F403" s="144">
        <f t="shared" ref="F403" si="70">D403*E403</f>
        <v>0</v>
      </c>
    </row>
    <row r="404" spans="1:6" x14ac:dyDescent="0.25">
      <c r="A404" s="141"/>
      <c r="B404" s="141"/>
      <c r="C404" s="142"/>
      <c r="D404" s="143"/>
      <c r="E404" s="7"/>
      <c r="F404" s="144"/>
    </row>
    <row r="405" spans="1:6" x14ac:dyDescent="0.25">
      <c r="A405" s="579" t="s">
        <v>308</v>
      </c>
      <c r="B405" s="141" t="s">
        <v>231</v>
      </c>
      <c r="C405" s="142" t="s">
        <v>66</v>
      </c>
      <c r="D405" s="143">
        <v>6</v>
      </c>
      <c r="E405" s="7">
        <v>0</v>
      </c>
      <c r="F405" s="144">
        <f t="shared" ref="F405" si="71">D405*E405</f>
        <v>0</v>
      </c>
    </row>
    <row r="406" spans="1:6" x14ac:dyDescent="0.25">
      <c r="A406" s="141"/>
      <c r="B406" s="141"/>
      <c r="C406" s="142"/>
      <c r="D406" s="143"/>
      <c r="E406" s="7"/>
      <c r="F406" s="144"/>
    </row>
    <row r="407" spans="1:6" x14ac:dyDescent="0.25">
      <c r="A407" s="579" t="s">
        <v>309</v>
      </c>
      <c r="B407" s="141" t="s">
        <v>232</v>
      </c>
      <c r="C407" s="142" t="s">
        <v>66</v>
      </c>
      <c r="D407" s="143">
        <v>16</v>
      </c>
      <c r="E407" s="7">
        <v>0</v>
      </c>
      <c r="F407" s="144">
        <f t="shared" ref="F407" si="72">D407*E407</f>
        <v>0</v>
      </c>
    </row>
    <row r="408" spans="1:6" x14ac:dyDescent="0.25">
      <c r="A408" s="141"/>
      <c r="B408" s="141"/>
      <c r="C408" s="142"/>
      <c r="D408" s="143"/>
      <c r="E408" s="7"/>
      <c r="F408" s="144"/>
    </row>
    <row r="409" spans="1:6" x14ac:dyDescent="0.25">
      <c r="A409" s="579" t="s">
        <v>310</v>
      </c>
      <c r="B409" s="141" t="s">
        <v>727</v>
      </c>
      <c r="C409" s="142" t="s">
        <v>66</v>
      </c>
      <c r="D409" s="143">
        <v>2</v>
      </c>
      <c r="E409" s="7">
        <v>0</v>
      </c>
      <c r="F409" s="144">
        <f t="shared" ref="F409" si="73">D409*E409</f>
        <v>0</v>
      </c>
    </row>
    <row r="410" spans="1:6" x14ac:dyDescent="0.25">
      <c r="A410" s="141"/>
      <c r="B410" s="141"/>
      <c r="C410" s="142"/>
      <c r="D410" s="143"/>
      <c r="E410" s="7"/>
      <c r="F410" s="144"/>
    </row>
    <row r="411" spans="1:6" x14ac:dyDescent="0.25">
      <c r="A411" s="579" t="s">
        <v>311</v>
      </c>
      <c r="B411" s="141" t="s">
        <v>233</v>
      </c>
      <c r="C411" s="142" t="s">
        <v>66</v>
      </c>
      <c r="D411" s="143">
        <v>1</v>
      </c>
      <c r="E411" s="7">
        <v>0</v>
      </c>
      <c r="F411" s="144">
        <f t="shared" ref="F411" si="74">D411*E411</f>
        <v>0</v>
      </c>
    </row>
    <row r="412" spans="1:6" x14ac:dyDescent="0.25">
      <c r="A412" s="141"/>
      <c r="B412" s="141"/>
      <c r="C412" s="142"/>
      <c r="D412" s="143"/>
      <c r="E412" s="7"/>
      <c r="F412" s="144"/>
    </row>
    <row r="413" spans="1:6" x14ac:dyDescent="0.25">
      <c r="A413" s="579" t="s">
        <v>312</v>
      </c>
      <c r="B413" s="141" t="s">
        <v>234</v>
      </c>
      <c r="C413" s="142" t="s">
        <v>66</v>
      </c>
      <c r="D413" s="143">
        <v>6</v>
      </c>
      <c r="E413" s="7">
        <v>0</v>
      </c>
      <c r="F413" s="144">
        <f t="shared" ref="F413" si="75">D413*E413</f>
        <v>0</v>
      </c>
    </row>
    <row r="414" spans="1:6" x14ac:dyDescent="0.25">
      <c r="A414" s="141"/>
      <c r="B414" s="141"/>
      <c r="C414" s="142"/>
      <c r="D414" s="143"/>
      <c r="E414" s="7"/>
      <c r="F414" s="144"/>
    </row>
    <row r="415" spans="1:6" x14ac:dyDescent="0.25">
      <c r="A415" s="579" t="s">
        <v>313</v>
      </c>
      <c r="B415" s="141" t="s">
        <v>728</v>
      </c>
      <c r="C415" s="142" t="s">
        <v>66</v>
      </c>
      <c r="D415" s="143">
        <v>16</v>
      </c>
      <c r="E415" s="7">
        <v>0</v>
      </c>
      <c r="F415" s="144">
        <f t="shared" ref="F415" si="76">D415*E415</f>
        <v>0</v>
      </c>
    </row>
    <row r="416" spans="1:6" x14ac:dyDescent="0.25">
      <c r="A416" s="141"/>
      <c r="B416" s="141"/>
      <c r="C416" s="142"/>
      <c r="D416" s="143"/>
      <c r="E416" s="7"/>
      <c r="F416" s="144"/>
    </row>
    <row r="417" spans="1:6" x14ac:dyDescent="0.25">
      <c r="A417" s="579" t="s">
        <v>364</v>
      </c>
      <c r="B417" s="141" t="s">
        <v>729</v>
      </c>
      <c r="C417" s="142" t="s">
        <v>66</v>
      </c>
      <c r="D417" s="143">
        <v>1</v>
      </c>
      <c r="E417" s="7">
        <v>0</v>
      </c>
      <c r="F417" s="144">
        <f t="shared" ref="F417" si="77">D417*E417</f>
        <v>0</v>
      </c>
    </row>
    <row r="418" spans="1:6" x14ac:dyDescent="0.25">
      <c r="A418" s="141"/>
      <c r="B418" s="141"/>
      <c r="C418" s="142"/>
      <c r="D418" s="143"/>
      <c r="E418" s="7"/>
      <c r="F418" s="144"/>
    </row>
    <row r="419" spans="1:6" x14ac:dyDescent="0.25">
      <c r="A419" s="579" t="s">
        <v>732</v>
      </c>
      <c r="B419" s="141" t="s">
        <v>244</v>
      </c>
      <c r="C419" s="142" t="s">
        <v>66</v>
      </c>
      <c r="D419" s="143">
        <v>3</v>
      </c>
      <c r="E419" s="7">
        <v>0</v>
      </c>
      <c r="F419" s="144">
        <f t="shared" ref="F419" si="78">D419*E419</f>
        <v>0</v>
      </c>
    </row>
    <row r="420" spans="1:6" x14ac:dyDescent="0.25">
      <c r="A420" s="141"/>
      <c r="B420" s="141"/>
      <c r="C420" s="142"/>
      <c r="D420" s="143"/>
      <c r="E420" s="7"/>
      <c r="F420" s="144"/>
    </row>
    <row r="421" spans="1:6" x14ac:dyDescent="0.25">
      <c r="A421" s="579" t="s">
        <v>807</v>
      </c>
      <c r="B421" s="141" t="s">
        <v>245</v>
      </c>
      <c r="C421" s="142" t="s">
        <v>66</v>
      </c>
      <c r="D421" s="143">
        <v>8</v>
      </c>
      <c r="E421" s="7">
        <v>0</v>
      </c>
      <c r="F421" s="144">
        <f t="shared" ref="F421" si="79">D421*E421</f>
        <v>0</v>
      </c>
    </row>
    <row r="422" spans="1:6" x14ac:dyDescent="0.25">
      <c r="A422" s="141"/>
      <c r="B422" s="141"/>
      <c r="C422" s="142"/>
      <c r="D422" s="143"/>
      <c r="E422" s="7"/>
      <c r="F422" s="144"/>
    </row>
    <row r="423" spans="1:6" x14ac:dyDescent="0.25">
      <c r="A423" s="579" t="s">
        <v>809</v>
      </c>
      <c r="B423" s="141" t="s">
        <v>730</v>
      </c>
      <c r="C423" s="142" t="s">
        <v>66</v>
      </c>
      <c r="D423" s="143">
        <v>8</v>
      </c>
      <c r="E423" s="7">
        <v>0</v>
      </c>
      <c r="F423" s="144">
        <f t="shared" ref="F423" si="80">D423*E423</f>
        <v>0</v>
      </c>
    </row>
    <row r="424" spans="1:6" x14ac:dyDescent="0.25">
      <c r="A424" s="141"/>
      <c r="B424" s="141"/>
      <c r="C424" s="142"/>
      <c r="D424" s="143"/>
      <c r="E424" s="7"/>
      <c r="F424" s="144"/>
    </row>
    <row r="425" spans="1:6" x14ac:dyDescent="0.25">
      <c r="A425" s="579" t="s">
        <v>1109</v>
      </c>
      <c r="B425" s="141" t="s">
        <v>315</v>
      </c>
      <c r="C425" s="142" t="s">
        <v>66</v>
      </c>
      <c r="D425" s="143">
        <v>5</v>
      </c>
      <c r="E425" s="7">
        <v>0</v>
      </c>
      <c r="F425" s="144">
        <f t="shared" ref="F425" si="81">D425*E425</f>
        <v>0</v>
      </c>
    </row>
    <row r="426" spans="1:6" x14ac:dyDescent="0.25">
      <c r="A426" s="141"/>
      <c r="B426" s="141"/>
      <c r="C426" s="142"/>
      <c r="D426" s="143"/>
      <c r="E426" s="7"/>
      <c r="F426" s="144"/>
    </row>
    <row r="427" spans="1:6" ht="26.25" x14ac:dyDescent="0.25">
      <c r="A427" s="579" t="s">
        <v>1110</v>
      </c>
      <c r="B427" s="141" t="s">
        <v>731</v>
      </c>
      <c r="C427" s="142" t="s">
        <v>66</v>
      </c>
      <c r="D427" s="143">
        <v>1</v>
      </c>
      <c r="E427" s="7">
        <v>0</v>
      </c>
      <c r="F427" s="144">
        <f t="shared" ref="F427" si="82">D427*E427</f>
        <v>0</v>
      </c>
    </row>
    <row r="428" spans="1:6" x14ac:dyDescent="0.25">
      <c r="A428" s="141"/>
      <c r="B428" s="141"/>
      <c r="C428" s="142"/>
      <c r="D428" s="143"/>
      <c r="E428" s="7"/>
      <c r="F428" s="144"/>
    </row>
    <row r="429" spans="1:6" x14ac:dyDescent="0.25">
      <c r="A429" s="579" t="s">
        <v>1111</v>
      </c>
      <c r="B429" s="118" t="s">
        <v>733</v>
      </c>
      <c r="C429" s="154" t="s">
        <v>18</v>
      </c>
      <c r="D429" s="155">
        <v>2</v>
      </c>
      <c r="E429" s="7">
        <v>0</v>
      </c>
      <c r="F429" s="144">
        <f t="shared" ref="F429" si="83">D429*E429</f>
        <v>0</v>
      </c>
    </row>
    <row r="430" spans="1:6" x14ac:dyDescent="0.25">
      <c r="A430" s="141"/>
      <c r="B430" s="138"/>
      <c r="C430" s="13"/>
      <c r="D430" s="137"/>
      <c r="E430" s="1"/>
      <c r="F430" s="85"/>
    </row>
    <row r="431" spans="1:6" ht="63.75" x14ac:dyDescent="0.25">
      <c r="A431" s="579" t="s">
        <v>1112</v>
      </c>
      <c r="B431" s="83" t="s">
        <v>381</v>
      </c>
      <c r="C431" s="78" t="s">
        <v>18</v>
      </c>
      <c r="D431" s="84">
        <v>2</v>
      </c>
      <c r="E431" s="1">
        <v>0</v>
      </c>
      <c r="F431" s="85">
        <f t="shared" ref="F431" si="84">D431*E431</f>
        <v>0</v>
      </c>
    </row>
    <row r="432" spans="1:6" x14ac:dyDescent="0.25">
      <c r="A432" s="141"/>
      <c r="B432" s="138"/>
      <c r="C432" s="13"/>
      <c r="D432" s="137"/>
      <c r="E432" s="1"/>
      <c r="F432" s="85"/>
    </row>
    <row r="433" spans="1:6" ht="63.75" x14ac:dyDescent="0.25">
      <c r="A433" s="579" t="s">
        <v>1113</v>
      </c>
      <c r="B433" s="135" t="s">
        <v>211</v>
      </c>
      <c r="C433" s="13"/>
      <c r="D433" s="137"/>
      <c r="E433" s="1"/>
      <c r="F433" s="85"/>
    </row>
    <row r="434" spans="1:6" x14ac:dyDescent="0.25">
      <c r="A434" s="141" t="s">
        <v>1140</v>
      </c>
      <c r="B434" s="138" t="s">
        <v>379</v>
      </c>
      <c r="C434" s="13" t="s">
        <v>66</v>
      </c>
      <c r="D434" s="137">
        <v>3</v>
      </c>
      <c r="E434" s="1">
        <v>0</v>
      </c>
      <c r="F434" s="85">
        <v>0</v>
      </c>
    </row>
    <row r="435" spans="1:6" x14ac:dyDescent="0.25">
      <c r="A435" s="579" t="s">
        <v>1141</v>
      </c>
      <c r="B435" s="138" t="s">
        <v>380</v>
      </c>
      <c r="C435" s="13" t="s">
        <v>66</v>
      </c>
      <c r="D435" s="137">
        <v>1</v>
      </c>
      <c r="E435" s="1">
        <v>0</v>
      </c>
      <c r="F435" s="85">
        <v>0</v>
      </c>
    </row>
    <row r="436" spans="1:6" x14ac:dyDescent="0.25">
      <c r="A436" s="141"/>
      <c r="B436" s="138"/>
      <c r="C436" s="13"/>
      <c r="D436" s="137"/>
      <c r="E436" s="1"/>
      <c r="F436" s="85"/>
    </row>
    <row r="437" spans="1:6" ht="42.75" customHeight="1" x14ac:dyDescent="0.25">
      <c r="A437" s="579" t="s">
        <v>1114</v>
      </c>
      <c r="B437" s="83" t="s">
        <v>376</v>
      </c>
      <c r="C437" s="78" t="s">
        <v>18</v>
      </c>
      <c r="D437" s="84">
        <v>2</v>
      </c>
      <c r="E437" s="1">
        <v>0</v>
      </c>
      <c r="F437" s="85">
        <f t="shared" ref="F437" si="85">D437*E437</f>
        <v>0</v>
      </c>
    </row>
    <row r="438" spans="1:6" x14ac:dyDescent="0.25">
      <c r="A438" s="174" t="s">
        <v>1142</v>
      </c>
      <c r="B438" s="83" t="s">
        <v>1043</v>
      </c>
      <c r="C438" s="13" t="s">
        <v>96</v>
      </c>
      <c r="D438" s="137">
        <v>1</v>
      </c>
      <c r="E438" s="1"/>
      <c r="F438" s="85"/>
    </row>
    <row r="439" spans="1:6" x14ac:dyDescent="0.25">
      <c r="A439" s="174" t="s">
        <v>1143</v>
      </c>
      <c r="B439" s="83" t="s">
        <v>1044</v>
      </c>
      <c r="C439" s="13" t="s">
        <v>66</v>
      </c>
      <c r="D439" s="137">
        <v>2</v>
      </c>
      <c r="E439" s="1"/>
      <c r="F439" s="85"/>
    </row>
    <row r="440" spans="1:6" x14ac:dyDescent="0.25">
      <c r="A440" s="174"/>
      <c r="B440" s="83"/>
      <c r="C440" s="13"/>
      <c r="D440" s="137"/>
      <c r="E440" s="1"/>
      <c r="F440" s="85"/>
    </row>
    <row r="441" spans="1:6" ht="38.25" x14ac:dyDescent="0.25">
      <c r="A441" s="150" t="s">
        <v>1115</v>
      </c>
      <c r="B441" s="88" t="s">
        <v>1042</v>
      </c>
      <c r="C441" s="151" t="s">
        <v>18</v>
      </c>
      <c r="D441" s="152">
        <v>4</v>
      </c>
      <c r="E441" s="4">
        <v>0</v>
      </c>
      <c r="F441" s="148">
        <f t="shared" ref="F441" si="86">D441*E441</f>
        <v>0</v>
      </c>
    </row>
    <row r="442" spans="1:6" x14ac:dyDescent="0.25">
      <c r="A442" s="150" t="s">
        <v>1116</v>
      </c>
      <c r="B442" s="88" t="s">
        <v>1038</v>
      </c>
      <c r="C442" s="146" t="s">
        <v>66</v>
      </c>
      <c r="D442" s="147">
        <v>1</v>
      </c>
      <c r="E442" s="4"/>
      <c r="F442" s="148"/>
    </row>
    <row r="443" spans="1:6" x14ac:dyDescent="0.25">
      <c r="A443" s="150" t="s">
        <v>1117</v>
      </c>
      <c r="B443" s="88" t="s">
        <v>1039</v>
      </c>
      <c r="C443" s="146" t="s">
        <v>66</v>
      </c>
      <c r="D443" s="147">
        <v>2</v>
      </c>
      <c r="E443" s="4"/>
      <c r="F443" s="148"/>
    </row>
    <row r="444" spans="1:6" x14ac:dyDescent="0.25">
      <c r="A444" s="174"/>
      <c r="B444" s="83"/>
      <c r="C444" s="13"/>
      <c r="D444" s="137"/>
      <c r="E444" s="1"/>
      <c r="F444" s="85"/>
    </row>
    <row r="445" spans="1:6" ht="25.5" x14ac:dyDescent="0.25">
      <c r="A445" s="153" t="s">
        <v>1118</v>
      </c>
      <c r="B445" s="118" t="s">
        <v>977</v>
      </c>
      <c r="C445" s="154" t="s">
        <v>66</v>
      </c>
      <c r="D445" s="155">
        <v>5</v>
      </c>
      <c r="E445" s="7">
        <v>0</v>
      </c>
      <c r="F445" s="144">
        <f t="shared" ref="F445" si="87">D445*E445</f>
        <v>0</v>
      </c>
    </row>
    <row r="446" spans="1:6" x14ac:dyDescent="0.25">
      <c r="A446" s="108"/>
      <c r="B446" s="138"/>
      <c r="C446" s="13"/>
      <c r="D446" s="137"/>
      <c r="E446" s="1"/>
      <c r="F446" s="85"/>
    </row>
    <row r="447" spans="1:6" x14ac:dyDescent="0.25">
      <c r="A447" s="153" t="s">
        <v>1119</v>
      </c>
      <c r="B447" s="118" t="s">
        <v>978</v>
      </c>
      <c r="C447" s="154" t="s">
        <v>66</v>
      </c>
      <c r="D447" s="155">
        <v>5</v>
      </c>
      <c r="E447" s="7">
        <v>0</v>
      </c>
      <c r="F447" s="144">
        <f t="shared" ref="F447" si="88">D447*E447</f>
        <v>0</v>
      </c>
    </row>
    <row r="448" spans="1:6" x14ac:dyDescent="0.25">
      <c r="A448" s="174"/>
      <c r="B448" s="83"/>
      <c r="C448" s="13"/>
      <c r="D448" s="137"/>
      <c r="E448" s="1"/>
      <c r="F448" s="85"/>
    </row>
    <row r="449" spans="1:7" ht="25.5" x14ac:dyDescent="0.25">
      <c r="A449" s="174"/>
      <c r="B449" s="175" t="s">
        <v>252</v>
      </c>
      <c r="C449" s="13"/>
      <c r="D449" s="137"/>
      <c r="E449" s="1"/>
      <c r="F449" s="85"/>
    </row>
    <row r="450" spans="1:7" ht="64.5" x14ac:dyDescent="0.25">
      <c r="A450" s="174" t="s">
        <v>1121</v>
      </c>
      <c r="B450" s="138" t="s">
        <v>251</v>
      </c>
      <c r="C450" s="78" t="s">
        <v>18</v>
      </c>
      <c r="D450" s="84">
        <v>3</v>
      </c>
      <c r="E450" s="1">
        <v>0</v>
      </c>
      <c r="F450" s="85">
        <f>D450*E450</f>
        <v>0</v>
      </c>
    </row>
    <row r="451" spans="1:7" ht="38.25" x14ac:dyDescent="0.25">
      <c r="A451" s="174" t="s">
        <v>1122</v>
      </c>
      <c r="B451" s="83" t="s">
        <v>99</v>
      </c>
      <c r="C451" s="13" t="s">
        <v>66</v>
      </c>
      <c r="D451" s="137">
        <v>1</v>
      </c>
      <c r="E451" s="1"/>
      <c r="F451" s="85"/>
    </row>
    <row r="452" spans="1:7" x14ac:dyDescent="0.25">
      <c r="A452" s="174" t="s">
        <v>1123</v>
      </c>
      <c r="B452" s="83" t="s">
        <v>247</v>
      </c>
      <c r="C452" s="13" t="s">
        <v>66</v>
      </c>
      <c r="D452" s="137">
        <v>1</v>
      </c>
      <c r="E452" s="1"/>
      <c r="F452" s="85"/>
    </row>
    <row r="453" spans="1:7" x14ac:dyDescent="0.25">
      <c r="A453" s="174" t="s">
        <v>1124</v>
      </c>
      <c r="B453" s="83" t="s">
        <v>248</v>
      </c>
      <c r="C453" s="13" t="s">
        <v>66</v>
      </c>
      <c r="D453" s="137">
        <v>1</v>
      </c>
      <c r="E453" s="1"/>
      <c r="F453" s="85"/>
    </row>
    <row r="454" spans="1:7" x14ac:dyDescent="0.25">
      <c r="A454" s="174" t="s">
        <v>1125</v>
      </c>
      <c r="B454" s="83" t="s">
        <v>249</v>
      </c>
      <c r="C454" s="13" t="s">
        <v>66</v>
      </c>
      <c r="D454" s="137">
        <v>1</v>
      </c>
      <c r="E454" s="1"/>
      <c r="F454" s="85"/>
    </row>
    <row r="455" spans="1:7" x14ac:dyDescent="0.25">
      <c r="A455" s="174" t="s">
        <v>1126</v>
      </c>
      <c r="B455" s="83" t="s">
        <v>250</v>
      </c>
      <c r="C455" s="13" t="s">
        <v>66</v>
      </c>
      <c r="D455" s="137">
        <v>1</v>
      </c>
      <c r="E455" s="1"/>
      <c r="F455" s="85"/>
    </row>
    <row r="456" spans="1:7" x14ac:dyDescent="0.25">
      <c r="A456" s="174"/>
      <c r="B456" s="83"/>
      <c r="C456" s="13"/>
      <c r="D456" s="137"/>
      <c r="E456" s="1"/>
      <c r="F456" s="85"/>
    </row>
    <row r="457" spans="1:7" ht="25.5" x14ac:dyDescent="0.25">
      <c r="A457" s="174"/>
      <c r="B457" s="175" t="s">
        <v>253</v>
      </c>
      <c r="C457" s="13"/>
      <c r="D457" s="137"/>
      <c r="E457" s="1"/>
      <c r="F457" s="85"/>
    </row>
    <row r="458" spans="1:7" ht="63.75" x14ac:dyDescent="0.25">
      <c r="A458" s="108" t="s">
        <v>1127</v>
      </c>
      <c r="B458" s="83" t="s">
        <v>254</v>
      </c>
      <c r="C458" s="146" t="s">
        <v>18</v>
      </c>
      <c r="D458" s="147">
        <v>1</v>
      </c>
      <c r="E458" s="4">
        <v>0</v>
      </c>
      <c r="F458" s="148">
        <f>D458*E458</f>
        <v>0</v>
      </c>
    </row>
    <row r="459" spans="1:7" x14ac:dyDescent="0.25">
      <c r="A459" s="108"/>
      <c r="B459" s="83"/>
      <c r="C459" s="161"/>
      <c r="D459" s="137"/>
      <c r="E459" s="2"/>
      <c r="F459" s="162"/>
    </row>
    <row r="460" spans="1:7" x14ac:dyDescent="0.25">
      <c r="A460" s="108"/>
      <c r="B460" s="175" t="s">
        <v>255</v>
      </c>
      <c r="C460" s="161"/>
      <c r="D460" s="137"/>
      <c r="E460" s="2"/>
      <c r="F460" s="162"/>
    </row>
    <row r="461" spans="1:7" ht="246.75" customHeight="1" x14ac:dyDescent="0.25">
      <c r="A461" s="174" t="s">
        <v>1128</v>
      </c>
      <c r="B461" s="83" t="s">
        <v>378</v>
      </c>
      <c r="C461" s="161" t="s">
        <v>18</v>
      </c>
      <c r="D461" s="137">
        <v>2</v>
      </c>
      <c r="E461" s="2">
        <v>0</v>
      </c>
      <c r="F461" s="162">
        <f>D461*E461</f>
        <v>0</v>
      </c>
      <c r="G461" s="159"/>
    </row>
    <row r="462" spans="1:7" x14ac:dyDescent="0.25">
      <c r="A462" s="174"/>
      <c r="B462" s="83"/>
      <c r="C462" s="161"/>
      <c r="D462" s="137"/>
      <c r="E462" s="2"/>
      <c r="F462" s="162"/>
      <c r="G462" s="159"/>
    </row>
    <row r="463" spans="1:7" ht="51" x14ac:dyDescent="0.25">
      <c r="A463" s="174" t="s">
        <v>1129</v>
      </c>
      <c r="B463" s="120" t="s">
        <v>377</v>
      </c>
      <c r="C463" s="78"/>
      <c r="D463" s="84"/>
      <c r="E463" s="1"/>
      <c r="F463" s="85"/>
      <c r="G463" s="159"/>
    </row>
    <row r="464" spans="1:7" x14ac:dyDescent="0.25">
      <c r="A464" s="174" t="s">
        <v>1130</v>
      </c>
      <c r="B464" s="83" t="s">
        <v>365</v>
      </c>
      <c r="C464" s="13" t="s">
        <v>66</v>
      </c>
      <c r="D464" s="137">
        <v>1</v>
      </c>
      <c r="E464" s="1">
        <v>0</v>
      </c>
      <c r="F464" s="85">
        <f t="shared" ref="F464:F465" si="89">D464*E464</f>
        <v>0</v>
      </c>
      <c r="G464" s="159"/>
    </row>
    <row r="465" spans="1:7" x14ac:dyDescent="0.25">
      <c r="A465" s="174" t="s">
        <v>1131</v>
      </c>
      <c r="B465" s="83" t="s">
        <v>366</v>
      </c>
      <c r="C465" s="13" t="s">
        <v>66</v>
      </c>
      <c r="D465" s="137">
        <v>1</v>
      </c>
      <c r="E465" s="1">
        <v>0</v>
      </c>
      <c r="F465" s="85">
        <f t="shared" si="89"/>
        <v>0</v>
      </c>
      <c r="G465" s="159"/>
    </row>
    <row r="466" spans="1:7" x14ac:dyDescent="0.25">
      <c r="A466" s="174" t="s">
        <v>1132</v>
      </c>
      <c r="B466" s="83" t="s">
        <v>367</v>
      </c>
      <c r="C466" s="13" t="s">
        <v>66</v>
      </c>
      <c r="D466" s="137">
        <v>1</v>
      </c>
      <c r="E466" s="1">
        <v>0</v>
      </c>
      <c r="F466" s="85">
        <f t="shared" ref="F466" si="90">D466*E466</f>
        <v>0</v>
      </c>
      <c r="G466" s="159"/>
    </row>
    <row r="467" spans="1:7" ht="15.75" thickBot="1" x14ac:dyDescent="0.3">
      <c r="A467" s="108"/>
      <c r="B467" s="83"/>
      <c r="C467" s="161"/>
      <c r="D467" s="137"/>
      <c r="E467" s="2"/>
      <c r="F467" s="162"/>
    </row>
    <row r="468" spans="1:7" ht="16.5" thickTop="1" thickBot="1" x14ac:dyDescent="0.3">
      <c r="A468" s="163" t="s">
        <v>101</v>
      </c>
      <c r="B468" s="127"/>
      <c r="C468" s="164"/>
      <c r="D468" s="165"/>
      <c r="E468" s="621"/>
      <c r="F468" s="128">
        <f>SUM(F269:F467)</f>
        <v>0</v>
      </c>
    </row>
    <row r="469" spans="1:7" ht="15.75" thickTop="1" x14ac:dyDescent="0.25">
      <c r="A469" s="99"/>
      <c r="B469" s="100"/>
      <c r="C469" s="101"/>
      <c r="D469" s="102"/>
      <c r="E469" s="619"/>
      <c r="F469" s="129"/>
    </row>
    <row r="470" spans="1:7" x14ac:dyDescent="0.25">
      <c r="A470" s="167" t="s">
        <v>10</v>
      </c>
      <c r="B470" s="72" t="s">
        <v>102</v>
      </c>
      <c r="C470" s="73"/>
      <c r="D470" s="104"/>
      <c r="E470" s="614"/>
      <c r="F470" s="130"/>
    </row>
    <row r="471" spans="1:7" x14ac:dyDescent="0.25">
      <c r="A471" s="76"/>
      <c r="B471" s="77"/>
      <c r="C471" s="78"/>
      <c r="D471" s="84"/>
      <c r="E471" s="1"/>
      <c r="F471" s="85"/>
    </row>
    <row r="472" spans="1:7" ht="51" x14ac:dyDescent="0.25">
      <c r="A472" s="82" t="s">
        <v>103</v>
      </c>
      <c r="B472" s="83" t="s">
        <v>1071</v>
      </c>
      <c r="C472" s="78" t="s">
        <v>96</v>
      </c>
      <c r="D472" s="84">
        <f>D53</f>
        <v>2931</v>
      </c>
      <c r="E472" s="1">
        <v>0</v>
      </c>
      <c r="F472" s="85">
        <f>D472*E472</f>
        <v>0</v>
      </c>
    </row>
    <row r="473" spans="1:7" x14ac:dyDescent="0.25">
      <c r="A473" s="168"/>
      <c r="B473" s="77"/>
      <c r="C473" s="78"/>
      <c r="D473" s="84"/>
      <c r="E473" s="1"/>
      <c r="F473" s="85"/>
    </row>
    <row r="474" spans="1:7" ht="38.25" x14ac:dyDescent="0.25">
      <c r="A474" s="82" t="s">
        <v>104</v>
      </c>
      <c r="B474" s="83" t="s">
        <v>1072</v>
      </c>
      <c r="C474" s="78" t="s">
        <v>96</v>
      </c>
      <c r="D474" s="84">
        <f>D472</f>
        <v>2931</v>
      </c>
      <c r="E474" s="1">
        <v>0</v>
      </c>
      <c r="F474" s="85">
        <f t="shared" ref="F474:F480" si="91">D474*E474</f>
        <v>0</v>
      </c>
    </row>
    <row r="475" spans="1:7" x14ac:dyDescent="0.25">
      <c r="A475" s="168"/>
      <c r="B475" s="77"/>
      <c r="C475" s="78"/>
      <c r="D475" s="84"/>
      <c r="E475" s="1"/>
      <c r="F475" s="85"/>
    </row>
    <row r="476" spans="1:7" ht="25.5" x14ac:dyDescent="0.25">
      <c r="A476" s="82" t="s">
        <v>105</v>
      </c>
      <c r="B476" s="83" t="s">
        <v>87</v>
      </c>
      <c r="C476" s="78"/>
      <c r="D476" s="84"/>
      <c r="E476" s="1"/>
      <c r="F476" s="85"/>
    </row>
    <row r="477" spans="1:7" x14ac:dyDescent="0.25">
      <c r="A477" s="76"/>
      <c r="B477" s="77" t="s">
        <v>89</v>
      </c>
      <c r="C477" s="78" t="s">
        <v>77</v>
      </c>
      <c r="D477" s="84">
        <v>70</v>
      </c>
      <c r="E477" s="1">
        <v>0</v>
      </c>
      <c r="F477" s="85">
        <f t="shared" si="91"/>
        <v>0</v>
      </c>
    </row>
    <row r="478" spans="1:7" x14ac:dyDescent="0.25">
      <c r="A478" s="82"/>
      <c r="B478" s="77" t="s">
        <v>90</v>
      </c>
      <c r="C478" s="78" t="s">
        <v>77</v>
      </c>
      <c r="D478" s="84">
        <v>70</v>
      </c>
      <c r="E478" s="1">
        <v>0</v>
      </c>
      <c r="F478" s="85">
        <f t="shared" si="91"/>
        <v>0</v>
      </c>
    </row>
    <row r="479" spans="1:7" x14ac:dyDescent="0.25">
      <c r="A479" s="168"/>
      <c r="B479" s="77"/>
      <c r="C479" s="78"/>
      <c r="D479" s="84"/>
      <c r="E479" s="1"/>
      <c r="F479" s="85"/>
    </row>
    <row r="480" spans="1:7" ht="38.25" x14ac:dyDescent="0.25">
      <c r="A480" s="82" t="s">
        <v>106</v>
      </c>
      <c r="B480" s="131" t="s">
        <v>107</v>
      </c>
      <c r="C480" s="132" t="s">
        <v>77</v>
      </c>
      <c r="D480" s="84">
        <v>29</v>
      </c>
      <c r="E480" s="1">
        <v>0</v>
      </c>
      <c r="F480" s="85">
        <f t="shared" si="91"/>
        <v>0</v>
      </c>
    </row>
    <row r="481" spans="1:8" x14ac:dyDescent="0.25">
      <c r="A481" s="76"/>
      <c r="B481" s="77"/>
      <c r="C481" s="78"/>
      <c r="D481" s="84"/>
      <c r="E481" s="1"/>
      <c r="F481" s="85"/>
    </row>
    <row r="482" spans="1:8" s="557" customFormat="1" x14ac:dyDescent="0.25">
      <c r="A482" s="558"/>
      <c r="B482" s="118"/>
      <c r="C482" s="154"/>
      <c r="D482" s="559"/>
      <c r="E482" s="7"/>
      <c r="F482" s="144"/>
      <c r="G482" s="556"/>
      <c r="H482" s="89"/>
    </row>
    <row r="483" spans="1:8" ht="15.75" thickBot="1" x14ac:dyDescent="0.3">
      <c r="A483" s="133"/>
      <c r="B483" s="134"/>
      <c r="C483" s="124"/>
      <c r="D483" s="169"/>
      <c r="E483" s="172"/>
      <c r="F483" s="85"/>
    </row>
    <row r="484" spans="1:8" ht="16.5" thickTop="1" thickBot="1" x14ac:dyDescent="0.3">
      <c r="A484" s="163" t="s">
        <v>108</v>
      </c>
      <c r="B484" s="127"/>
      <c r="C484" s="164"/>
      <c r="D484" s="170"/>
      <c r="E484" s="166"/>
      <c r="F484" s="128">
        <f>SUM(F472:F482)</f>
        <v>0</v>
      </c>
    </row>
    <row r="485" spans="1:8" ht="15.75" thickTop="1" x14ac:dyDescent="0.25"/>
  </sheetData>
  <sheetProtection algorithmName="SHA-512" hashValue="Kluucj+5uwJfMhUT8TJ1oSo6EOKbV2F5SOKBr2in5Sjxx1Lp/jCrOdBLe5djskntSeaJdsQlAHjt80cMB3rwlA==" saltValue="sVDF7/k2hQofnGOstc9yLQ==" spinCount="100000" sheet="1"/>
  <mergeCells count="21">
    <mergeCell ref="A2:F2"/>
    <mergeCell ref="A3:F3"/>
    <mergeCell ref="A5:B5"/>
    <mergeCell ref="A6:B6"/>
    <mergeCell ref="A8:B8"/>
    <mergeCell ref="A9:F9"/>
    <mergeCell ref="A32:F32"/>
    <mergeCell ref="A33:F33"/>
    <mergeCell ref="A34:F34"/>
    <mergeCell ref="A27:F27"/>
    <mergeCell ref="A28:F28"/>
    <mergeCell ref="A29:F29"/>
    <mergeCell ref="A30:F30"/>
    <mergeCell ref="A31:F31"/>
    <mergeCell ref="E13:F13"/>
    <mergeCell ref="A26:F26"/>
    <mergeCell ref="A23:F23"/>
    <mergeCell ref="A24:F24"/>
    <mergeCell ref="A25:F25"/>
    <mergeCell ref="A22:F22"/>
    <mergeCell ref="B13:D13"/>
  </mergeCells>
  <phoneticPr fontId="14" type="noConversion"/>
  <pageMargins left="0.70866141732283472" right="0.70866141732283472" top="0.74803149606299213" bottom="0.74803149606299213" header="0.31496062992125984" footer="0.31496062992125984"/>
  <pageSetup paperSize="9" scale="90" orientation="portrait" r:id="rId1"/>
  <headerFooter>
    <oddHeader>&amp;L&amp;"Arial,Poševno"&amp;9Komunala Brežice d. o. o.</oddHeader>
    <oddFooter>&amp;L&amp;"Arial,Poševno"&amp;9Popis del za objekt "Vodovod Pišece-Bizeljsko-Bojsno" - &amp;"Arial,Krepko poševno"ETAPA 1.1&amp;Rstran &amp;P od &amp;N</oddFooter>
  </headerFooter>
  <rowBreaks count="7" manualBreakCount="7">
    <brk id="35" max="5" man="1"/>
    <brk id="219" max="5" man="1"/>
    <brk id="242" max="5" man="1"/>
    <brk id="268" max="5" man="1"/>
    <brk id="292" max="5" man="1"/>
    <brk id="430" max="5" man="1"/>
    <brk id="459"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84"/>
  <sheetViews>
    <sheetView view="pageBreakPreview" topLeftCell="A48" zoomScaleNormal="100" zoomScaleSheetLayoutView="100" workbookViewId="0">
      <selection activeCell="D246" sqref="C246:D246"/>
    </sheetView>
  </sheetViews>
  <sheetFormatPr defaultColWidth="9.140625" defaultRowHeight="15" x14ac:dyDescent="0.25"/>
  <cols>
    <col min="1" max="1" width="8" style="596" customWidth="1"/>
    <col min="2" max="2" width="47.5703125" style="596" customWidth="1"/>
    <col min="3" max="3" width="7" style="596" customWidth="1"/>
    <col min="4" max="4" width="9.28515625" style="596" customWidth="1"/>
    <col min="5" max="5" width="11.28515625" style="596" customWidth="1"/>
    <col min="6" max="6" width="12.7109375" style="596" customWidth="1"/>
    <col min="7" max="7" width="13.140625" style="42" customWidth="1"/>
    <col min="8" max="8" width="9.140625" style="43"/>
    <col min="9" max="16384" width="9.140625" style="596"/>
  </cols>
  <sheetData>
    <row r="1" spans="1:8" x14ac:dyDescent="0.25">
      <c r="A1" s="41"/>
      <c r="B1" s="13"/>
      <c r="C1" s="13"/>
      <c r="D1" s="17"/>
      <c r="E1" s="13"/>
      <c r="F1" s="18"/>
    </row>
    <row r="2" spans="1:8" x14ac:dyDescent="0.25">
      <c r="A2" s="635" t="s">
        <v>0</v>
      </c>
      <c r="B2" s="636"/>
      <c r="C2" s="637"/>
      <c r="D2" s="637"/>
      <c r="E2" s="637"/>
      <c r="F2" s="637"/>
    </row>
    <row r="3" spans="1:8" ht="15.75" x14ac:dyDescent="0.25">
      <c r="A3" s="638" t="s">
        <v>2058</v>
      </c>
      <c r="B3" s="639"/>
      <c r="C3" s="640"/>
      <c r="D3" s="640"/>
      <c r="E3" s="640"/>
      <c r="F3" s="640"/>
    </row>
    <row r="4" spans="1:8" x14ac:dyDescent="0.25">
      <c r="A4" s="589"/>
      <c r="B4" s="12"/>
      <c r="C4" s="13"/>
      <c r="D4" s="14"/>
      <c r="E4" s="15"/>
      <c r="F4" s="16"/>
    </row>
    <row r="5" spans="1:8" x14ac:dyDescent="0.25">
      <c r="A5" s="641" t="s">
        <v>2</v>
      </c>
      <c r="B5" s="642"/>
      <c r="C5" s="13"/>
      <c r="D5" s="17"/>
      <c r="E5" s="13"/>
      <c r="F5" s="18"/>
    </row>
    <row r="6" spans="1:8" ht="15.75" x14ac:dyDescent="0.25">
      <c r="A6" s="647" t="s">
        <v>321</v>
      </c>
      <c r="B6" s="640"/>
      <c r="C6" s="13"/>
      <c r="D6" s="17"/>
      <c r="E6" s="13"/>
      <c r="F6" s="18"/>
    </row>
    <row r="7" spans="1:8" ht="15.75" x14ac:dyDescent="0.25">
      <c r="A7" s="586"/>
      <c r="B7" s="585"/>
      <c r="C7" s="13"/>
      <c r="D7" s="17"/>
      <c r="E7" s="13"/>
      <c r="F7" s="18"/>
    </row>
    <row r="8" spans="1:8" x14ac:dyDescent="0.25">
      <c r="A8" s="641" t="s">
        <v>319</v>
      </c>
      <c r="B8" s="642"/>
      <c r="C8" s="13"/>
      <c r="D8" s="17"/>
      <c r="E8" s="16"/>
      <c r="F8" s="16"/>
    </row>
    <row r="9" spans="1:8" ht="31.5" customHeight="1" x14ac:dyDescent="0.25">
      <c r="A9" s="672" t="s">
        <v>323</v>
      </c>
      <c r="B9" s="661"/>
      <c r="C9" s="662"/>
      <c r="D9" s="662"/>
      <c r="E9" s="662"/>
      <c r="F9" s="662"/>
    </row>
    <row r="10" spans="1:8" x14ac:dyDescent="0.25">
      <c r="A10" s="589"/>
      <c r="B10" s="12"/>
      <c r="C10" s="13"/>
      <c r="D10" s="17"/>
      <c r="E10" s="16"/>
      <c r="F10" s="16"/>
    </row>
    <row r="11" spans="1:8" x14ac:dyDescent="0.25">
      <c r="A11" s="589"/>
      <c r="B11" s="12"/>
      <c r="C11" s="13"/>
      <c r="D11" s="17"/>
      <c r="E11" s="16"/>
      <c r="F11" s="16"/>
    </row>
    <row r="12" spans="1:8" s="42" customFormat="1" x14ac:dyDescent="0.25">
      <c r="A12" s="19"/>
      <c r="B12" s="20"/>
      <c r="C12" s="21"/>
      <c r="D12" s="21"/>
      <c r="E12" s="21"/>
      <c r="F12" s="21"/>
      <c r="H12" s="43"/>
    </row>
    <row r="13" spans="1:8" s="42" customFormat="1" ht="15.75" thickBot="1" x14ac:dyDescent="0.3">
      <c r="A13" s="44" t="s">
        <v>3</v>
      </c>
      <c r="B13" s="669" t="s">
        <v>4</v>
      </c>
      <c r="C13" s="670"/>
      <c r="D13" s="671"/>
      <c r="E13" s="666" t="s">
        <v>5</v>
      </c>
      <c r="F13" s="667"/>
      <c r="H13" s="43"/>
    </row>
    <row r="14" spans="1:8" s="42" customFormat="1" ht="14.25" x14ac:dyDescent="0.2">
      <c r="A14" s="45" t="s">
        <v>6</v>
      </c>
      <c r="B14" s="46" t="str">
        <f>B39</f>
        <v>Pripravljalna dela</v>
      </c>
      <c r="C14" s="47"/>
      <c r="D14" s="47"/>
      <c r="E14" s="48"/>
      <c r="F14" s="49">
        <f>F75</f>
        <v>0</v>
      </c>
      <c r="H14" s="43"/>
    </row>
    <row r="15" spans="1:8" s="42" customFormat="1" ht="14.25" x14ac:dyDescent="0.2">
      <c r="A15" s="50" t="s">
        <v>7</v>
      </c>
      <c r="B15" s="51" t="str">
        <f>B77</f>
        <v>Gradbeno zemeljska dela</v>
      </c>
      <c r="C15" s="52"/>
      <c r="D15" s="53"/>
      <c r="E15" s="54"/>
      <c r="F15" s="55">
        <f>F229</f>
        <v>0</v>
      </c>
      <c r="H15" s="43"/>
    </row>
    <row r="16" spans="1:8" s="42" customFormat="1" ht="14.25" x14ac:dyDescent="0.2">
      <c r="A16" s="50" t="s">
        <v>8</v>
      </c>
      <c r="B16" s="51" t="str">
        <f>B231</f>
        <v>Ostalo h gradbenim delom</v>
      </c>
      <c r="C16" s="52"/>
      <c r="D16" s="53"/>
      <c r="E16" s="54"/>
      <c r="F16" s="55">
        <f>F256</f>
        <v>0</v>
      </c>
      <c r="H16" s="43"/>
    </row>
    <row r="17" spans="1:8" s="42" customFormat="1" ht="14.25" x14ac:dyDescent="0.2">
      <c r="A17" s="50" t="s">
        <v>9</v>
      </c>
      <c r="B17" s="51" t="str">
        <f>B258</f>
        <v>Strojne instalacije</v>
      </c>
      <c r="C17" s="52"/>
      <c r="D17" s="53"/>
      <c r="E17" s="54"/>
      <c r="F17" s="55">
        <f>F467</f>
        <v>0</v>
      </c>
      <c r="H17" s="43"/>
    </row>
    <row r="18" spans="1:8" s="42" customFormat="1" ht="14.25" x14ac:dyDescent="0.2">
      <c r="A18" s="50" t="s">
        <v>10</v>
      </c>
      <c r="B18" s="51" t="str">
        <f>B469</f>
        <v>Ostalo k strojnim instalacijam</v>
      </c>
      <c r="C18" s="52"/>
      <c r="D18" s="53"/>
      <c r="E18" s="54"/>
      <c r="F18" s="55">
        <f>F483</f>
        <v>0</v>
      </c>
      <c r="H18" s="43"/>
    </row>
    <row r="19" spans="1:8" s="42" customFormat="1" x14ac:dyDescent="0.25">
      <c r="A19" s="56"/>
      <c r="B19" s="57" t="s">
        <v>11</v>
      </c>
      <c r="C19" s="58"/>
      <c r="D19" s="59"/>
      <c r="E19" s="60"/>
      <c r="F19" s="61">
        <f>SUM(F14:F18)</f>
        <v>0</v>
      </c>
      <c r="H19" s="43"/>
    </row>
    <row r="20" spans="1:8" s="42" customFormat="1" ht="12.75" x14ac:dyDescent="0.2">
      <c r="A20" s="589"/>
      <c r="B20" s="589"/>
      <c r="C20" s="13"/>
      <c r="D20" s="17"/>
      <c r="E20" s="16"/>
      <c r="F20" s="16"/>
      <c r="H20" s="43"/>
    </row>
    <row r="21" spans="1:8" s="42" customFormat="1" ht="12.75" x14ac:dyDescent="0.2">
      <c r="A21" s="589"/>
      <c r="B21" s="589"/>
      <c r="C21" s="13"/>
      <c r="D21" s="17"/>
      <c r="E21" s="16"/>
      <c r="F21" s="16"/>
      <c r="H21" s="43"/>
    </row>
    <row r="22" spans="1:8" s="42" customFormat="1" x14ac:dyDescent="0.25">
      <c r="A22" s="668" t="s">
        <v>109</v>
      </c>
      <c r="B22" s="636"/>
      <c r="C22" s="636"/>
      <c r="D22" s="636"/>
      <c r="E22" s="636"/>
      <c r="F22" s="636"/>
      <c r="H22" s="43"/>
    </row>
    <row r="23" spans="1:8" s="42" customFormat="1" ht="30.75" customHeight="1" x14ac:dyDescent="0.2">
      <c r="A23" s="663" t="s">
        <v>110</v>
      </c>
      <c r="B23" s="664"/>
      <c r="C23" s="664"/>
      <c r="D23" s="664"/>
      <c r="E23" s="664"/>
      <c r="F23" s="664"/>
      <c r="H23" s="43"/>
    </row>
    <row r="24" spans="1:8" s="42" customFormat="1" x14ac:dyDescent="0.2">
      <c r="A24" s="663" t="s">
        <v>111</v>
      </c>
      <c r="B24" s="664"/>
      <c r="C24" s="664"/>
      <c r="D24" s="664"/>
      <c r="E24" s="664"/>
      <c r="F24" s="664"/>
      <c r="H24" s="43"/>
    </row>
    <row r="25" spans="1:8" s="42" customFormat="1" ht="29.25" customHeight="1" x14ac:dyDescent="0.2">
      <c r="A25" s="663" t="s">
        <v>112</v>
      </c>
      <c r="B25" s="664"/>
      <c r="C25" s="664"/>
      <c r="D25" s="664"/>
      <c r="E25" s="664"/>
      <c r="F25" s="664"/>
      <c r="H25" s="43"/>
    </row>
    <row r="26" spans="1:8" s="42" customFormat="1" ht="68.25" customHeight="1" x14ac:dyDescent="0.2">
      <c r="A26" s="663" t="s">
        <v>117</v>
      </c>
      <c r="B26" s="664"/>
      <c r="C26" s="664"/>
      <c r="D26" s="664"/>
      <c r="E26" s="664"/>
      <c r="F26" s="664"/>
      <c r="H26" s="43"/>
    </row>
    <row r="27" spans="1:8" s="42" customFormat="1" ht="42" customHeight="1" x14ac:dyDescent="0.2">
      <c r="A27" s="663" t="s">
        <v>118</v>
      </c>
      <c r="B27" s="665"/>
      <c r="C27" s="665"/>
      <c r="D27" s="665"/>
      <c r="E27" s="665"/>
      <c r="F27" s="665"/>
      <c r="H27" s="43"/>
    </row>
    <row r="28" spans="1:8" s="42" customFormat="1" ht="30.75" customHeight="1" x14ac:dyDescent="0.2">
      <c r="A28" s="663" t="s">
        <v>119</v>
      </c>
      <c r="B28" s="664"/>
      <c r="C28" s="664"/>
      <c r="D28" s="664"/>
      <c r="E28" s="664"/>
      <c r="F28" s="664"/>
      <c r="H28" s="43"/>
    </row>
    <row r="29" spans="1:8" s="42" customFormat="1" ht="45.75" customHeight="1" x14ac:dyDescent="0.2">
      <c r="A29" s="663" t="s">
        <v>120</v>
      </c>
      <c r="B29" s="664"/>
      <c r="C29" s="664"/>
      <c r="D29" s="664"/>
      <c r="E29" s="664"/>
      <c r="F29" s="664"/>
      <c r="H29" s="43"/>
    </row>
    <row r="30" spans="1:8" s="42" customFormat="1" ht="45.75" customHeight="1" x14ac:dyDescent="0.2">
      <c r="A30" s="663" t="s">
        <v>121</v>
      </c>
      <c r="B30" s="664"/>
      <c r="C30" s="664"/>
      <c r="D30" s="664"/>
      <c r="E30" s="664"/>
      <c r="F30" s="664"/>
      <c r="H30" s="43"/>
    </row>
    <row r="31" spans="1:8" s="42" customFormat="1" ht="30.75" customHeight="1" x14ac:dyDescent="0.2">
      <c r="A31" s="663" t="s">
        <v>122</v>
      </c>
      <c r="B31" s="664"/>
      <c r="C31" s="664"/>
      <c r="D31" s="664"/>
      <c r="E31" s="664"/>
      <c r="F31" s="664"/>
      <c r="H31" s="43"/>
    </row>
    <row r="32" spans="1:8" s="42" customFormat="1" ht="31.5" customHeight="1" x14ac:dyDescent="0.2">
      <c r="A32" s="663" t="s">
        <v>123</v>
      </c>
      <c r="B32" s="664"/>
      <c r="C32" s="664"/>
      <c r="D32" s="664"/>
      <c r="E32" s="664"/>
      <c r="F32" s="664"/>
      <c r="H32" s="43"/>
    </row>
    <row r="33" spans="1:8" s="42" customFormat="1" x14ac:dyDescent="0.2">
      <c r="A33" s="663" t="s">
        <v>124</v>
      </c>
      <c r="B33" s="664"/>
      <c r="C33" s="664"/>
      <c r="D33" s="664"/>
      <c r="E33" s="664"/>
      <c r="F33" s="664"/>
      <c r="H33" s="43"/>
    </row>
    <row r="34" spans="1:8" s="42" customFormat="1" ht="30" customHeight="1" x14ac:dyDescent="0.2">
      <c r="A34" s="663" t="s">
        <v>125</v>
      </c>
      <c r="B34" s="664"/>
      <c r="C34" s="664"/>
      <c r="D34" s="664"/>
      <c r="E34" s="664"/>
      <c r="F34" s="664"/>
      <c r="H34" s="43"/>
    </row>
    <row r="35" spans="1:8" s="42" customFormat="1" ht="12.75" x14ac:dyDescent="0.2">
      <c r="A35" s="589"/>
      <c r="B35" s="589"/>
      <c r="C35" s="13"/>
      <c r="D35" s="17"/>
      <c r="E35" s="16"/>
      <c r="F35" s="16"/>
      <c r="H35" s="43"/>
    </row>
    <row r="36" spans="1:8" s="42" customFormat="1" ht="12.75" x14ac:dyDescent="0.2">
      <c r="A36" s="62"/>
      <c r="B36" s="63"/>
      <c r="C36" s="63"/>
      <c r="D36" s="64"/>
      <c r="E36" s="63"/>
      <c r="F36" s="65"/>
      <c r="H36" s="43"/>
    </row>
    <row r="37" spans="1:8" s="42" customFormat="1" ht="12.75" x14ac:dyDescent="0.2">
      <c r="A37" s="66" t="s">
        <v>3</v>
      </c>
      <c r="B37" s="66" t="s">
        <v>4</v>
      </c>
      <c r="C37" s="66" t="s">
        <v>12</v>
      </c>
      <c r="D37" s="67" t="s">
        <v>13</v>
      </c>
      <c r="E37" s="66" t="s">
        <v>14</v>
      </c>
      <c r="F37" s="68" t="s">
        <v>5</v>
      </c>
      <c r="H37" s="43"/>
    </row>
    <row r="38" spans="1:8" s="42" customFormat="1" ht="12.75" x14ac:dyDescent="0.2">
      <c r="A38" s="69"/>
      <c r="B38" s="590"/>
      <c r="C38" s="590"/>
      <c r="D38" s="590"/>
      <c r="E38" s="590"/>
      <c r="F38" s="70"/>
      <c r="H38" s="43"/>
    </row>
    <row r="39" spans="1:8" s="42" customFormat="1" ht="12.75" x14ac:dyDescent="0.2">
      <c r="A39" s="71" t="s">
        <v>6</v>
      </c>
      <c r="B39" s="72" t="s">
        <v>15</v>
      </c>
      <c r="C39" s="73"/>
      <c r="D39" s="74"/>
      <c r="E39" s="73"/>
      <c r="F39" s="75"/>
      <c r="H39" s="43"/>
    </row>
    <row r="40" spans="1:8" s="42" customFormat="1" ht="12.75" x14ac:dyDescent="0.2">
      <c r="A40" s="76"/>
      <c r="B40" s="77"/>
      <c r="C40" s="78"/>
      <c r="D40" s="79"/>
      <c r="E40" s="1"/>
      <c r="F40" s="81"/>
      <c r="H40" s="43"/>
    </row>
    <row r="41" spans="1:8" s="42" customFormat="1" ht="51" x14ac:dyDescent="0.2">
      <c r="A41" s="82" t="s">
        <v>16</v>
      </c>
      <c r="B41" s="83" t="s">
        <v>17</v>
      </c>
      <c r="C41" s="78" t="s">
        <v>18</v>
      </c>
      <c r="D41" s="84">
        <v>1</v>
      </c>
      <c r="E41" s="1">
        <v>0</v>
      </c>
      <c r="F41" s="85">
        <f>D41*E41</f>
        <v>0</v>
      </c>
      <c r="H41" s="43"/>
    </row>
    <row r="42" spans="1:8" s="42" customFormat="1" ht="12.75" x14ac:dyDescent="0.2">
      <c r="A42" s="82"/>
      <c r="B42" s="83"/>
      <c r="C42" s="78"/>
      <c r="D42" s="84"/>
      <c r="E42" s="1"/>
      <c r="F42" s="85"/>
      <c r="H42" s="43"/>
    </row>
    <row r="43" spans="1:8" s="42" customFormat="1" ht="45.75" customHeight="1" x14ac:dyDescent="0.2">
      <c r="A43" s="82" t="s">
        <v>19</v>
      </c>
      <c r="B43" s="86" t="s">
        <v>20</v>
      </c>
      <c r="C43" s="78"/>
      <c r="D43" s="84"/>
      <c r="E43" s="1"/>
      <c r="F43" s="85"/>
      <c r="H43" s="43"/>
    </row>
    <row r="44" spans="1:8" s="42" customFormat="1" ht="17.25" customHeight="1" x14ac:dyDescent="0.2">
      <c r="A44" s="82" t="s">
        <v>1168</v>
      </c>
      <c r="B44" s="86" t="s">
        <v>140</v>
      </c>
      <c r="C44" s="78" t="s">
        <v>18</v>
      </c>
      <c r="D44" s="84">
        <v>1</v>
      </c>
      <c r="E44" s="1">
        <v>0</v>
      </c>
      <c r="F44" s="85">
        <f t="shared" ref="F44:F73" si="0">D44*E44</f>
        <v>0</v>
      </c>
      <c r="H44" s="43"/>
    </row>
    <row r="45" spans="1:8" s="42" customFormat="1" ht="12.75" x14ac:dyDescent="0.2">
      <c r="A45" s="82" t="s">
        <v>1169</v>
      </c>
      <c r="B45" s="87" t="s">
        <v>979</v>
      </c>
      <c r="C45" s="78" t="s">
        <v>18</v>
      </c>
      <c r="D45" s="84">
        <v>1</v>
      </c>
      <c r="E45" s="1">
        <v>0</v>
      </c>
      <c r="F45" s="85">
        <f t="shared" si="0"/>
        <v>0</v>
      </c>
      <c r="H45" s="43"/>
    </row>
    <row r="46" spans="1:8" s="42" customFormat="1" ht="12.75" x14ac:dyDescent="0.2">
      <c r="A46" s="82" t="s">
        <v>1170</v>
      </c>
      <c r="B46" s="87" t="s">
        <v>21</v>
      </c>
      <c r="C46" s="78" t="s">
        <v>18</v>
      </c>
      <c r="D46" s="84">
        <v>1</v>
      </c>
      <c r="E46" s="1">
        <v>0</v>
      </c>
      <c r="F46" s="85">
        <f t="shared" si="0"/>
        <v>0</v>
      </c>
      <c r="H46" s="43"/>
    </row>
    <row r="47" spans="1:8" s="42" customFormat="1" ht="12.75" x14ac:dyDescent="0.2">
      <c r="A47" s="82" t="s">
        <v>1171</v>
      </c>
      <c r="B47" s="87" t="s">
        <v>127</v>
      </c>
      <c r="C47" s="78" t="s">
        <v>18</v>
      </c>
      <c r="D47" s="84">
        <v>1</v>
      </c>
      <c r="E47" s="1">
        <v>0</v>
      </c>
      <c r="F47" s="85">
        <f t="shared" si="0"/>
        <v>0</v>
      </c>
      <c r="H47" s="43"/>
    </row>
    <row r="48" spans="1:8" s="42" customFormat="1" ht="12.75" x14ac:dyDescent="0.2">
      <c r="A48" s="82"/>
      <c r="B48" s="87"/>
      <c r="C48" s="78"/>
      <c r="D48" s="84"/>
      <c r="E48" s="1"/>
      <c r="F48" s="85"/>
      <c r="H48" s="43"/>
    </row>
    <row r="49" spans="1:8" s="42" customFormat="1" ht="12.75" x14ac:dyDescent="0.2">
      <c r="A49" s="728" t="s">
        <v>22</v>
      </c>
      <c r="B49" s="729" t="s">
        <v>126</v>
      </c>
      <c r="C49" s="730" t="s">
        <v>18</v>
      </c>
      <c r="D49" s="731">
        <v>0</v>
      </c>
      <c r="E49" s="732"/>
      <c r="F49" s="733">
        <f t="shared" si="0"/>
        <v>0</v>
      </c>
      <c r="H49" s="43"/>
    </row>
    <row r="50" spans="1:8" s="42" customFormat="1" ht="12.75" x14ac:dyDescent="0.2">
      <c r="A50" s="82"/>
      <c r="B50" s="87"/>
      <c r="C50" s="78"/>
      <c r="D50" s="84"/>
      <c r="E50" s="1"/>
      <c r="F50" s="85"/>
      <c r="H50" s="43"/>
    </row>
    <row r="51" spans="1:8" s="42" customFormat="1" ht="51" x14ac:dyDescent="0.2">
      <c r="A51" s="82" t="s">
        <v>23</v>
      </c>
      <c r="B51" s="87" t="s">
        <v>113</v>
      </c>
      <c r="C51" s="78" t="s">
        <v>18</v>
      </c>
      <c r="D51" s="84">
        <v>1</v>
      </c>
      <c r="E51" s="1">
        <v>0</v>
      </c>
      <c r="F51" s="85">
        <f t="shared" si="0"/>
        <v>0</v>
      </c>
      <c r="H51" s="43"/>
    </row>
    <row r="52" spans="1:8" s="42" customFormat="1" ht="12.75" x14ac:dyDescent="0.2">
      <c r="A52" s="82"/>
      <c r="B52" s="87"/>
      <c r="C52" s="78"/>
      <c r="D52" s="84"/>
      <c r="E52" s="1"/>
      <c r="F52" s="85"/>
      <c r="H52" s="43"/>
    </row>
    <row r="53" spans="1:8" s="42" customFormat="1" ht="12.75" x14ac:dyDescent="0.2">
      <c r="A53" s="82" t="s">
        <v>24</v>
      </c>
      <c r="B53" s="87" t="s">
        <v>183</v>
      </c>
      <c r="C53" s="78" t="s">
        <v>96</v>
      </c>
      <c r="D53" s="84">
        <f>2827+1818</f>
        <v>4645</v>
      </c>
      <c r="E53" s="1">
        <v>0</v>
      </c>
      <c r="F53" s="85">
        <f t="shared" si="0"/>
        <v>0</v>
      </c>
      <c r="H53" s="43"/>
    </row>
    <row r="54" spans="1:8" s="42" customFormat="1" ht="12.75" x14ac:dyDescent="0.2">
      <c r="A54" s="82"/>
      <c r="B54" s="87"/>
      <c r="C54" s="78"/>
      <c r="D54" s="84"/>
      <c r="E54" s="1"/>
      <c r="F54" s="85"/>
      <c r="H54" s="43"/>
    </row>
    <row r="55" spans="1:8" s="42" customFormat="1" ht="66" customHeight="1" x14ac:dyDescent="0.2">
      <c r="A55" s="82" t="s">
        <v>25</v>
      </c>
      <c r="B55" s="88" t="s">
        <v>171</v>
      </c>
      <c r="C55" s="78" t="s">
        <v>96</v>
      </c>
      <c r="D55" s="84">
        <f>D53</f>
        <v>4645</v>
      </c>
      <c r="E55" s="1">
        <v>0</v>
      </c>
      <c r="F55" s="85">
        <f t="shared" ref="F55" si="1">D55*E55</f>
        <v>0</v>
      </c>
      <c r="H55" s="43"/>
    </row>
    <row r="56" spans="1:8" s="42" customFormat="1" ht="12.75" x14ac:dyDescent="0.2">
      <c r="A56" s="82"/>
      <c r="B56" s="87"/>
      <c r="C56" s="78"/>
      <c r="D56" s="84"/>
      <c r="E56" s="1"/>
      <c r="F56" s="85"/>
      <c r="H56" s="43"/>
    </row>
    <row r="57" spans="1:8" s="42" customFormat="1" ht="91.5" customHeight="1" x14ac:dyDescent="0.2">
      <c r="A57" s="82" t="s">
        <v>26</v>
      </c>
      <c r="B57" s="86" t="s">
        <v>980</v>
      </c>
      <c r="C57" s="78" t="s">
        <v>18</v>
      </c>
      <c r="D57" s="84">
        <v>1</v>
      </c>
      <c r="E57" s="1">
        <v>0</v>
      </c>
      <c r="F57" s="85">
        <f t="shared" si="0"/>
        <v>0</v>
      </c>
      <c r="H57" s="43"/>
    </row>
    <row r="58" spans="1:8" s="42" customFormat="1" ht="12.75" x14ac:dyDescent="0.2">
      <c r="A58" s="82"/>
      <c r="B58" s="86"/>
      <c r="C58" s="78"/>
      <c r="D58" s="84"/>
      <c r="E58" s="1"/>
      <c r="F58" s="85"/>
      <c r="H58" s="43"/>
    </row>
    <row r="59" spans="1:8" s="42" customFormat="1" ht="89.25" x14ac:dyDescent="0.2">
      <c r="A59" s="82" t="s">
        <v>27</v>
      </c>
      <c r="B59" s="86" t="s">
        <v>981</v>
      </c>
      <c r="C59" s="78" t="s">
        <v>18</v>
      </c>
      <c r="D59" s="84">
        <v>1</v>
      </c>
      <c r="E59" s="1">
        <v>0</v>
      </c>
      <c r="F59" s="85">
        <f t="shared" ref="F59" si="2">D59*E59</f>
        <v>0</v>
      </c>
      <c r="H59" s="43"/>
    </row>
    <row r="60" spans="1:8" s="42" customFormat="1" ht="12.75" x14ac:dyDescent="0.2">
      <c r="A60" s="82"/>
      <c r="B60" s="86"/>
      <c r="C60" s="78"/>
      <c r="D60" s="84"/>
      <c r="E60" s="1"/>
      <c r="F60" s="85"/>
      <c r="H60" s="43"/>
    </row>
    <row r="61" spans="1:8" s="42" customFormat="1" ht="89.25" x14ac:dyDescent="0.2">
      <c r="A61" s="82" t="s">
        <v>28</v>
      </c>
      <c r="B61" s="86" t="s">
        <v>982</v>
      </c>
      <c r="C61" s="78" t="s">
        <v>18</v>
      </c>
      <c r="D61" s="84">
        <v>1</v>
      </c>
      <c r="E61" s="1">
        <v>0</v>
      </c>
      <c r="F61" s="85">
        <f t="shared" ref="F61" si="3">D61*E61</f>
        <v>0</v>
      </c>
      <c r="H61" s="43"/>
    </row>
    <row r="62" spans="1:8" s="42" customFormat="1" ht="12.75" x14ac:dyDescent="0.2">
      <c r="A62" s="82"/>
      <c r="B62" s="86"/>
      <c r="C62" s="78"/>
      <c r="D62" s="84"/>
      <c r="E62" s="1"/>
      <c r="F62" s="85"/>
      <c r="H62" s="43"/>
    </row>
    <row r="63" spans="1:8" s="42" customFormat="1" ht="89.25" x14ac:dyDescent="0.2">
      <c r="A63" s="82" t="s">
        <v>29</v>
      </c>
      <c r="B63" s="86" t="s">
        <v>985</v>
      </c>
      <c r="C63" s="78" t="s">
        <v>18</v>
      </c>
      <c r="D63" s="84">
        <v>1</v>
      </c>
      <c r="E63" s="1">
        <v>0</v>
      </c>
      <c r="F63" s="85">
        <f t="shared" ref="F63" si="4">D63*E63</f>
        <v>0</v>
      </c>
      <c r="H63" s="43"/>
    </row>
    <row r="64" spans="1:8" s="42" customFormat="1" ht="12.75" x14ac:dyDescent="0.2">
      <c r="A64" s="82"/>
      <c r="B64" s="86"/>
      <c r="C64" s="78"/>
      <c r="D64" s="84"/>
      <c r="E64" s="1"/>
      <c r="F64" s="85"/>
      <c r="H64" s="43"/>
    </row>
    <row r="65" spans="1:8" s="42" customFormat="1" ht="89.25" x14ac:dyDescent="0.2">
      <c r="A65" s="82" t="s">
        <v>128</v>
      </c>
      <c r="B65" s="86" t="s">
        <v>983</v>
      </c>
      <c r="C65" s="78" t="s">
        <v>18</v>
      </c>
      <c r="D65" s="84">
        <v>1</v>
      </c>
      <c r="E65" s="1">
        <v>0</v>
      </c>
      <c r="F65" s="85">
        <f t="shared" ref="F65" si="5">D65*E65</f>
        <v>0</v>
      </c>
      <c r="H65" s="43"/>
    </row>
    <row r="66" spans="1:8" s="42" customFormat="1" ht="12.75" x14ac:dyDescent="0.2">
      <c r="A66" s="82"/>
      <c r="B66" s="86"/>
      <c r="C66" s="78"/>
      <c r="D66" s="84"/>
      <c r="E66" s="1"/>
      <c r="F66" s="85"/>
      <c r="H66" s="43"/>
    </row>
    <row r="67" spans="1:8" s="42" customFormat="1" ht="89.25" x14ac:dyDescent="0.2">
      <c r="A67" s="82" t="s">
        <v>1080</v>
      </c>
      <c r="B67" s="86" t="s">
        <v>984</v>
      </c>
      <c r="C67" s="78" t="s">
        <v>18</v>
      </c>
      <c r="D67" s="84">
        <v>1</v>
      </c>
      <c r="E67" s="1">
        <v>0</v>
      </c>
      <c r="F67" s="85">
        <f t="shared" ref="F67" si="6">D67*E67</f>
        <v>0</v>
      </c>
      <c r="H67" s="43"/>
    </row>
    <row r="68" spans="1:8" x14ac:dyDescent="0.25">
      <c r="A68" s="82"/>
      <c r="B68" s="86"/>
      <c r="C68" s="78"/>
      <c r="D68" s="84"/>
      <c r="E68" s="1"/>
      <c r="F68" s="85"/>
    </row>
    <row r="69" spans="1:8" ht="54.75" customHeight="1" x14ac:dyDescent="0.25">
      <c r="A69" s="82" t="s">
        <v>184</v>
      </c>
      <c r="B69" s="86" t="s">
        <v>326</v>
      </c>
      <c r="C69" s="519" t="s">
        <v>77</v>
      </c>
      <c r="D69" s="632">
        <v>20</v>
      </c>
      <c r="E69" s="1">
        <v>0</v>
      </c>
      <c r="F69" s="85">
        <f t="shared" si="0"/>
        <v>0</v>
      </c>
    </row>
    <row r="70" spans="1:8" x14ac:dyDescent="0.25">
      <c r="A70" s="82"/>
      <c r="B70" s="87"/>
      <c r="C70" s="78"/>
      <c r="D70" s="84"/>
      <c r="E70" s="1"/>
      <c r="F70" s="85"/>
    </row>
    <row r="71" spans="1:8" ht="114.75" x14ac:dyDescent="0.25">
      <c r="A71" s="627" t="s">
        <v>1133</v>
      </c>
      <c r="B71" s="628" t="s">
        <v>2075</v>
      </c>
      <c r="C71" s="629" t="s">
        <v>18</v>
      </c>
      <c r="D71" s="630">
        <v>0</v>
      </c>
      <c r="E71" s="633"/>
      <c r="F71" s="631">
        <f t="shared" si="0"/>
        <v>0</v>
      </c>
      <c r="H71" s="89"/>
    </row>
    <row r="72" spans="1:8" x14ac:dyDescent="0.25">
      <c r="A72" s="82"/>
      <c r="B72" s="86"/>
      <c r="C72" s="78"/>
      <c r="D72" s="84"/>
      <c r="E72" s="1"/>
      <c r="F72" s="85"/>
    </row>
    <row r="73" spans="1:8" ht="51.75" x14ac:dyDescent="0.25">
      <c r="A73" s="82" t="s">
        <v>1134</v>
      </c>
      <c r="B73" s="87" t="s">
        <v>129</v>
      </c>
      <c r="C73" s="78" t="s">
        <v>18</v>
      </c>
      <c r="D73" s="84">
        <v>1</v>
      </c>
      <c r="E73" s="1">
        <v>0</v>
      </c>
      <c r="F73" s="85">
        <f t="shared" si="0"/>
        <v>0</v>
      </c>
    </row>
    <row r="74" spans="1:8" ht="15.75" thickBot="1" x14ac:dyDescent="0.3">
      <c r="A74" s="90"/>
      <c r="B74" s="90"/>
      <c r="C74" s="90"/>
      <c r="D74" s="91"/>
      <c r="E74" s="171"/>
      <c r="F74" s="92"/>
    </row>
    <row r="75" spans="1:8" ht="15.75" thickBot="1" x14ac:dyDescent="0.3">
      <c r="A75" s="93" t="s">
        <v>30</v>
      </c>
      <c r="B75" s="94"/>
      <c r="C75" s="95"/>
      <c r="D75" s="96"/>
      <c r="E75" s="613"/>
      <c r="F75" s="98">
        <f>SUM(F41:F73)</f>
        <v>0</v>
      </c>
    </row>
    <row r="76" spans="1:8" ht="15.75" thickTop="1" x14ac:dyDescent="0.25">
      <c r="A76" s="99"/>
      <c r="B76" s="100"/>
      <c r="C76" s="101"/>
      <c r="D76" s="102"/>
      <c r="E76" s="619"/>
      <c r="F76" s="103"/>
    </row>
    <row r="77" spans="1:8" x14ac:dyDescent="0.25">
      <c r="A77" s="71" t="s">
        <v>31</v>
      </c>
      <c r="B77" s="72" t="s">
        <v>32</v>
      </c>
      <c r="C77" s="73"/>
      <c r="D77" s="104"/>
      <c r="E77" s="614"/>
      <c r="F77" s="105"/>
    </row>
    <row r="78" spans="1:8" x14ac:dyDescent="0.25">
      <c r="A78" s="76"/>
      <c r="B78" s="77"/>
      <c r="C78" s="78"/>
      <c r="D78" s="84"/>
      <c r="E78" s="1"/>
      <c r="F78" s="81"/>
    </row>
    <row r="79" spans="1:8" ht="67.5" customHeight="1" x14ac:dyDescent="0.25">
      <c r="A79" s="76"/>
      <c r="B79" s="83" t="s">
        <v>987</v>
      </c>
      <c r="C79" s="78"/>
      <c r="D79" s="84"/>
      <c r="E79" s="1"/>
      <c r="F79" s="81"/>
    </row>
    <row r="80" spans="1:8" x14ac:dyDescent="0.25">
      <c r="A80" s="106"/>
      <c r="B80" s="107"/>
      <c r="C80" s="78"/>
      <c r="D80" s="84"/>
      <c r="E80" s="1"/>
      <c r="F80" s="81"/>
    </row>
    <row r="81" spans="1:8" ht="76.5" x14ac:dyDescent="0.25">
      <c r="A81" s="108" t="s">
        <v>33</v>
      </c>
      <c r="B81" s="83" t="s">
        <v>327</v>
      </c>
      <c r="C81" s="78" t="s">
        <v>34</v>
      </c>
      <c r="D81" s="84">
        <v>147.80000000000001</v>
      </c>
      <c r="E81" s="1">
        <v>0</v>
      </c>
      <c r="F81" s="85">
        <f>D81*E81</f>
        <v>0</v>
      </c>
    </row>
    <row r="82" spans="1:8" x14ac:dyDescent="0.25">
      <c r="A82" s="109"/>
      <c r="B82" s="110"/>
      <c r="C82" s="111"/>
      <c r="D82" s="112"/>
      <c r="E82" s="39"/>
      <c r="F82" s="113"/>
    </row>
    <row r="83" spans="1:8" ht="51" x14ac:dyDescent="0.25">
      <c r="A83" s="108" t="s">
        <v>147</v>
      </c>
      <c r="B83" s="83" t="s">
        <v>988</v>
      </c>
      <c r="C83" s="78" t="s">
        <v>34</v>
      </c>
      <c r="D83" s="84">
        <v>5267</v>
      </c>
      <c r="E83" s="1">
        <v>0</v>
      </c>
      <c r="F83" s="85">
        <f>D83*E83</f>
        <v>0</v>
      </c>
    </row>
    <row r="84" spans="1:8" s="42" customFormat="1" ht="12.75" x14ac:dyDescent="0.2">
      <c r="A84" s="109"/>
      <c r="B84" s="110"/>
      <c r="C84" s="111"/>
      <c r="D84" s="112"/>
      <c r="E84" s="1"/>
      <c r="F84" s="113"/>
      <c r="H84" s="43"/>
    </row>
    <row r="85" spans="1:8" s="42" customFormat="1" ht="51" x14ac:dyDescent="0.2">
      <c r="A85" s="108" t="s">
        <v>148</v>
      </c>
      <c r="B85" s="83" t="s">
        <v>990</v>
      </c>
      <c r="C85" s="78" t="s">
        <v>34</v>
      </c>
      <c r="D85" s="84">
        <v>1779.4</v>
      </c>
      <c r="E85" s="1">
        <v>0</v>
      </c>
      <c r="F85" s="85">
        <f>D85*E85</f>
        <v>0</v>
      </c>
      <c r="H85" s="43"/>
    </row>
    <row r="86" spans="1:8" s="42" customFormat="1" ht="12.75" x14ac:dyDescent="0.2">
      <c r="A86" s="109"/>
      <c r="B86" s="110"/>
      <c r="C86" s="111"/>
      <c r="D86" s="112"/>
      <c r="E86" s="1"/>
      <c r="F86" s="113"/>
      <c r="H86" s="43"/>
    </row>
    <row r="87" spans="1:8" s="42" customFormat="1" ht="63.75" x14ac:dyDescent="0.2">
      <c r="A87" s="108" t="s">
        <v>35</v>
      </c>
      <c r="B87" s="83" t="s">
        <v>991</v>
      </c>
      <c r="C87" s="78" t="s">
        <v>34</v>
      </c>
      <c r="D87" s="84">
        <f>70/100*7*2*8*2.5*2.5</f>
        <v>489.99999999999994</v>
      </c>
      <c r="E87" s="1">
        <v>0</v>
      </c>
      <c r="F87" s="85">
        <f>D87*E87</f>
        <v>0</v>
      </c>
      <c r="H87" s="43"/>
    </row>
    <row r="88" spans="1:8" s="42" customFormat="1" ht="12.75" x14ac:dyDescent="0.2">
      <c r="A88" s="109"/>
      <c r="B88" s="110"/>
      <c r="C88" s="111"/>
      <c r="D88" s="112"/>
      <c r="E88" s="1"/>
      <c r="F88" s="113"/>
      <c r="H88" s="43"/>
    </row>
    <row r="89" spans="1:8" s="42" customFormat="1" ht="63.75" x14ac:dyDescent="0.2">
      <c r="A89" s="108" t="s">
        <v>36</v>
      </c>
      <c r="B89" s="83" t="s">
        <v>989</v>
      </c>
      <c r="C89" s="78" t="s">
        <v>34</v>
      </c>
      <c r="D89" s="84">
        <f>30/100*7*2*8*2.5*2.5</f>
        <v>210</v>
      </c>
      <c r="E89" s="1">
        <v>0</v>
      </c>
      <c r="F89" s="85">
        <f>D89*E89</f>
        <v>0</v>
      </c>
      <c r="H89" s="43"/>
    </row>
    <row r="90" spans="1:8" s="42" customFormat="1" ht="12.75" x14ac:dyDescent="0.2">
      <c r="A90" s="109"/>
      <c r="B90" s="83"/>
      <c r="C90" s="78"/>
      <c r="D90" s="84"/>
      <c r="E90" s="1"/>
      <c r="F90" s="85"/>
      <c r="H90" s="43"/>
    </row>
    <row r="91" spans="1:8" s="42" customFormat="1" ht="63.75" x14ac:dyDescent="0.2">
      <c r="A91" s="108" t="s">
        <v>37</v>
      </c>
      <c r="B91" s="83" t="s">
        <v>992</v>
      </c>
      <c r="C91" s="78" t="s">
        <v>34</v>
      </c>
      <c r="D91" s="84">
        <f>70/100*1*4*4*3</f>
        <v>33.599999999999994</v>
      </c>
      <c r="E91" s="1">
        <v>0</v>
      </c>
      <c r="F91" s="85">
        <f>D91*E91</f>
        <v>0</v>
      </c>
      <c r="H91" s="43"/>
    </row>
    <row r="92" spans="1:8" s="42" customFormat="1" ht="12.75" x14ac:dyDescent="0.2">
      <c r="A92" s="109"/>
      <c r="B92" s="83"/>
      <c r="C92" s="78"/>
      <c r="D92" s="84"/>
      <c r="E92" s="1"/>
      <c r="F92" s="85"/>
      <c r="H92" s="43"/>
    </row>
    <row r="93" spans="1:8" s="42" customFormat="1" ht="63.75" x14ac:dyDescent="0.2">
      <c r="A93" s="108" t="s">
        <v>38</v>
      </c>
      <c r="B93" s="83" t="s">
        <v>329</v>
      </c>
      <c r="C93" s="78" t="s">
        <v>34</v>
      </c>
      <c r="D93" s="84">
        <f>30/100*1*4*4*3</f>
        <v>14.399999999999999</v>
      </c>
      <c r="E93" s="1">
        <v>0</v>
      </c>
      <c r="F93" s="85">
        <f>D93*E93</f>
        <v>0</v>
      </c>
      <c r="H93" s="43"/>
    </row>
    <row r="94" spans="1:8" s="42" customFormat="1" ht="12.75" x14ac:dyDescent="0.2">
      <c r="A94" s="109"/>
      <c r="B94" s="110"/>
      <c r="C94" s="111"/>
      <c r="D94" s="112"/>
      <c r="E94" s="1"/>
      <c r="F94" s="113"/>
      <c r="H94" s="43"/>
    </row>
    <row r="95" spans="1:8" s="42" customFormat="1" ht="76.5" x14ac:dyDescent="0.2">
      <c r="A95" s="108" t="s">
        <v>40</v>
      </c>
      <c r="B95" s="83" t="s">
        <v>993</v>
      </c>
      <c r="C95" s="78" t="s">
        <v>34</v>
      </c>
      <c r="D95" s="84">
        <v>71.17</v>
      </c>
      <c r="E95" s="1">
        <v>0</v>
      </c>
      <c r="F95" s="85">
        <f t="shared" ref="F95:F162" si="7">D95*E95</f>
        <v>0</v>
      </c>
      <c r="H95" s="43"/>
    </row>
    <row r="96" spans="1:8" s="42" customFormat="1" ht="12.75" x14ac:dyDescent="0.2">
      <c r="A96" s="109"/>
      <c r="B96" s="110"/>
      <c r="C96" s="111"/>
      <c r="D96" s="112"/>
      <c r="E96" s="1"/>
      <c r="F96" s="113"/>
      <c r="H96" s="43"/>
    </row>
    <row r="97" spans="1:8" s="42" customFormat="1" ht="51" x14ac:dyDescent="0.2">
      <c r="A97" s="108" t="s">
        <v>41</v>
      </c>
      <c r="B97" s="83" t="s">
        <v>132</v>
      </c>
      <c r="C97" s="78" t="s">
        <v>96</v>
      </c>
      <c r="D97" s="84">
        <v>2405</v>
      </c>
      <c r="E97" s="1">
        <v>0</v>
      </c>
      <c r="F97" s="85">
        <f t="shared" si="7"/>
        <v>0</v>
      </c>
      <c r="H97" s="43"/>
    </row>
    <row r="98" spans="1:8" s="42" customFormat="1" ht="12.75" x14ac:dyDescent="0.2">
      <c r="A98" s="109"/>
      <c r="B98" s="110"/>
      <c r="C98" s="111"/>
      <c r="D98" s="112"/>
      <c r="E98" s="1"/>
      <c r="F98" s="113"/>
      <c r="H98" s="43"/>
    </row>
    <row r="99" spans="1:8" s="42" customFormat="1" ht="42" customHeight="1" x14ac:dyDescent="0.2">
      <c r="A99" s="108" t="s">
        <v>43</v>
      </c>
      <c r="B99" s="83" t="s">
        <v>115</v>
      </c>
      <c r="C99" s="78" t="s">
        <v>34</v>
      </c>
      <c r="D99" s="84">
        <f>197.42+90.02</f>
        <v>287.44</v>
      </c>
      <c r="E99" s="1">
        <v>0</v>
      </c>
      <c r="F99" s="85">
        <f t="shared" si="7"/>
        <v>0</v>
      </c>
      <c r="H99" s="43"/>
    </row>
    <row r="100" spans="1:8" s="42" customFormat="1" ht="12.75" x14ac:dyDescent="0.2">
      <c r="A100" s="109"/>
      <c r="B100" s="110"/>
      <c r="C100" s="111"/>
      <c r="D100" s="112"/>
      <c r="E100" s="1"/>
      <c r="F100" s="113"/>
      <c r="H100" s="43"/>
    </row>
    <row r="101" spans="1:8" s="42" customFormat="1" ht="25.5" x14ac:dyDescent="0.2">
      <c r="A101" s="108" t="s">
        <v>44</v>
      </c>
      <c r="B101" s="83" t="s">
        <v>133</v>
      </c>
      <c r="C101" s="78" t="s">
        <v>39</v>
      </c>
      <c r="D101" s="84">
        <f>D53*1</f>
        <v>4645</v>
      </c>
      <c r="E101" s="1">
        <v>0</v>
      </c>
      <c r="F101" s="85">
        <f t="shared" si="7"/>
        <v>0</v>
      </c>
      <c r="H101" s="43"/>
    </row>
    <row r="102" spans="1:8" s="42" customFormat="1" ht="12.75" x14ac:dyDescent="0.2">
      <c r="A102" s="109"/>
      <c r="B102" s="114"/>
      <c r="C102" s="111"/>
      <c r="D102" s="112"/>
      <c r="E102" s="1"/>
      <c r="F102" s="113"/>
      <c r="H102" s="43"/>
    </row>
    <row r="103" spans="1:8" s="42" customFormat="1" ht="51" x14ac:dyDescent="0.2">
      <c r="A103" s="108" t="s">
        <v>46</v>
      </c>
      <c r="B103" s="88" t="s">
        <v>116</v>
      </c>
      <c r="C103" s="78" t="s">
        <v>34</v>
      </c>
      <c r="D103" s="84">
        <v>2517</v>
      </c>
      <c r="E103" s="1">
        <v>0</v>
      </c>
      <c r="F103" s="85">
        <f t="shared" si="7"/>
        <v>0</v>
      </c>
      <c r="H103" s="43"/>
    </row>
    <row r="104" spans="1:8" s="42" customFormat="1" ht="12.75" x14ac:dyDescent="0.2">
      <c r="A104" s="109"/>
      <c r="B104" s="114"/>
      <c r="C104" s="111"/>
      <c r="D104" s="112"/>
      <c r="E104" s="1"/>
      <c r="F104" s="113"/>
      <c r="H104" s="43"/>
    </row>
    <row r="105" spans="1:8" s="42" customFormat="1" ht="63.75" x14ac:dyDescent="0.2">
      <c r="A105" s="108" t="s">
        <v>47</v>
      </c>
      <c r="B105" s="83" t="s">
        <v>42</v>
      </c>
      <c r="C105" s="78" t="s">
        <v>39</v>
      </c>
      <c r="D105" s="84">
        <f>530*2*1.5+285*2*1.5+121*2*1.5</f>
        <v>2808</v>
      </c>
      <c r="E105" s="1">
        <v>0</v>
      </c>
      <c r="F105" s="85">
        <f t="shared" si="7"/>
        <v>0</v>
      </c>
      <c r="H105" s="43"/>
    </row>
    <row r="106" spans="1:8" s="42" customFormat="1" ht="12.75" x14ac:dyDescent="0.2">
      <c r="A106" s="109"/>
      <c r="B106" s="114"/>
      <c r="C106" s="111"/>
      <c r="D106" s="112"/>
      <c r="E106" s="1"/>
      <c r="F106" s="113"/>
      <c r="H106" s="43"/>
    </row>
    <row r="107" spans="1:8" s="42" customFormat="1" ht="63.75" x14ac:dyDescent="0.2">
      <c r="A107" s="108" t="s">
        <v>48</v>
      </c>
      <c r="B107" s="83" t="s">
        <v>134</v>
      </c>
      <c r="C107" s="78" t="s">
        <v>34</v>
      </c>
      <c r="D107" s="84">
        <v>462.15</v>
      </c>
      <c r="E107" s="1">
        <v>0</v>
      </c>
      <c r="F107" s="85">
        <f t="shared" si="7"/>
        <v>0</v>
      </c>
      <c r="H107" s="43"/>
    </row>
    <row r="108" spans="1:8" s="42" customFormat="1" ht="12.75" x14ac:dyDescent="0.2">
      <c r="A108" s="109"/>
      <c r="B108" s="114"/>
      <c r="C108" s="111"/>
      <c r="D108" s="112"/>
      <c r="E108" s="39"/>
      <c r="F108" s="113"/>
      <c r="H108" s="43"/>
    </row>
    <row r="109" spans="1:8" s="42" customFormat="1" ht="25.5" x14ac:dyDescent="0.2">
      <c r="A109" s="108" t="s">
        <v>49</v>
      </c>
      <c r="B109" s="83" t="s">
        <v>331</v>
      </c>
      <c r="C109" s="78" t="s">
        <v>96</v>
      </c>
      <c r="D109" s="84">
        <v>36</v>
      </c>
      <c r="E109" s="1">
        <v>0</v>
      </c>
      <c r="F109" s="85">
        <f t="shared" si="7"/>
        <v>0</v>
      </c>
      <c r="H109" s="43"/>
    </row>
    <row r="110" spans="1:8" s="42" customFormat="1" ht="12.75" x14ac:dyDescent="0.2">
      <c r="A110" s="109"/>
      <c r="B110" s="115"/>
      <c r="C110" s="116"/>
      <c r="D110" s="117"/>
      <c r="E110" s="40"/>
      <c r="F110" s="113"/>
      <c r="H110" s="43"/>
    </row>
    <row r="111" spans="1:8" s="42" customFormat="1" ht="38.25" x14ac:dyDescent="0.2">
      <c r="A111" s="108" t="s">
        <v>50</v>
      </c>
      <c r="B111" s="83" t="s">
        <v>136</v>
      </c>
      <c r="C111" s="78" t="s">
        <v>18</v>
      </c>
      <c r="D111" s="84">
        <v>6</v>
      </c>
      <c r="E111" s="1">
        <v>0</v>
      </c>
      <c r="F111" s="85">
        <f t="shared" si="7"/>
        <v>0</v>
      </c>
      <c r="H111" s="43"/>
    </row>
    <row r="112" spans="1:8" s="42" customFormat="1" ht="12.75" x14ac:dyDescent="0.2">
      <c r="A112" s="109"/>
      <c r="B112" s="83"/>
      <c r="C112" s="78"/>
      <c r="D112" s="84"/>
      <c r="E112" s="1"/>
      <c r="F112" s="85"/>
      <c r="H112" s="43"/>
    </row>
    <row r="113" spans="1:8" s="42" customFormat="1" ht="76.5" x14ac:dyDescent="0.2">
      <c r="A113" s="108" t="s">
        <v>51</v>
      </c>
      <c r="B113" s="83" t="s">
        <v>137</v>
      </c>
      <c r="C113" s="78" t="s">
        <v>34</v>
      </c>
      <c r="D113" s="84">
        <v>1727.88</v>
      </c>
      <c r="E113" s="1">
        <v>0</v>
      </c>
      <c r="F113" s="85">
        <f t="shared" si="7"/>
        <v>0</v>
      </c>
      <c r="H113" s="43"/>
    </row>
    <row r="114" spans="1:8" s="42" customFormat="1" ht="12.75" x14ac:dyDescent="0.2">
      <c r="A114" s="109"/>
      <c r="B114" s="114"/>
      <c r="C114" s="111"/>
      <c r="D114" s="112"/>
      <c r="E114" s="39"/>
      <c r="F114" s="113"/>
      <c r="H114" s="43"/>
    </row>
    <row r="115" spans="1:8" s="42" customFormat="1" ht="89.25" x14ac:dyDescent="0.2">
      <c r="A115" s="108" t="s">
        <v>52</v>
      </c>
      <c r="B115" s="83" t="s">
        <v>332</v>
      </c>
      <c r="C115" s="78" t="s">
        <v>34</v>
      </c>
      <c r="D115" s="84">
        <v>759.35</v>
      </c>
      <c r="E115" s="1">
        <v>0</v>
      </c>
      <c r="F115" s="85">
        <f t="shared" si="7"/>
        <v>0</v>
      </c>
      <c r="H115" s="43"/>
    </row>
    <row r="116" spans="1:8" s="42" customFormat="1" ht="12.75" x14ac:dyDescent="0.2">
      <c r="A116" s="109"/>
      <c r="B116" s="77"/>
      <c r="C116" s="78"/>
      <c r="D116" s="84"/>
      <c r="E116" s="39"/>
      <c r="F116" s="113"/>
      <c r="H116" s="43"/>
    </row>
    <row r="117" spans="1:8" s="42" customFormat="1" ht="81" customHeight="1" x14ac:dyDescent="0.2">
      <c r="A117" s="108" t="s">
        <v>53</v>
      </c>
      <c r="B117" s="118" t="s">
        <v>139</v>
      </c>
      <c r="C117" s="78" t="s">
        <v>34</v>
      </c>
      <c r="D117" s="84">
        <v>3492.23</v>
      </c>
      <c r="E117" s="1">
        <v>0</v>
      </c>
      <c r="F117" s="85">
        <f t="shared" si="7"/>
        <v>0</v>
      </c>
      <c r="H117" s="43"/>
    </row>
    <row r="118" spans="1:8" s="42" customFormat="1" ht="12.75" x14ac:dyDescent="0.2">
      <c r="A118" s="109"/>
      <c r="B118" s="110"/>
      <c r="C118" s="78"/>
      <c r="D118" s="84"/>
      <c r="E118" s="39"/>
      <c r="F118" s="113"/>
      <c r="H118" s="43"/>
    </row>
    <row r="119" spans="1:8" s="42" customFormat="1" ht="76.5" x14ac:dyDescent="0.2">
      <c r="A119" s="108" t="s">
        <v>54</v>
      </c>
      <c r="B119" s="88" t="s">
        <v>142</v>
      </c>
      <c r="C119" s="78" t="s">
        <v>34</v>
      </c>
      <c r="D119" s="84">
        <v>592.16</v>
      </c>
      <c r="E119" s="1">
        <v>0</v>
      </c>
      <c r="F119" s="85">
        <f t="shared" si="7"/>
        <v>0</v>
      </c>
      <c r="H119" s="43"/>
    </row>
    <row r="120" spans="1:8" s="42" customFormat="1" ht="12.75" x14ac:dyDescent="0.2">
      <c r="A120" s="109"/>
      <c r="B120" s="88"/>
      <c r="C120" s="78"/>
      <c r="D120" s="84"/>
      <c r="E120" s="1"/>
      <c r="F120" s="85"/>
      <c r="H120" s="43"/>
    </row>
    <row r="121" spans="1:8" s="42" customFormat="1" ht="25.5" x14ac:dyDescent="0.2">
      <c r="A121" s="108" t="s">
        <v>144</v>
      </c>
      <c r="B121" s="88" t="s">
        <v>333</v>
      </c>
      <c r="C121" s="78" t="s">
        <v>18</v>
      </c>
      <c r="D121" s="84">
        <v>2</v>
      </c>
      <c r="E121" s="1">
        <v>0</v>
      </c>
      <c r="F121" s="85">
        <f t="shared" ref="F121" si="8">D121*E121</f>
        <v>0</v>
      </c>
      <c r="H121" s="43"/>
    </row>
    <row r="122" spans="1:8" s="42" customFormat="1" ht="12.75" x14ac:dyDescent="0.2">
      <c r="A122" s="109"/>
      <c r="B122" s="77"/>
      <c r="C122" s="78"/>
      <c r="D122" s="84"/>
      <c r="E122" s="39"/>
      <c r="F122" s="113"/>
      <c r="H122" s="43"/>
    </row>
    <row r="123" spans="1:8" s="42" customFormat="1" ht="25.5" x14ac:dyDescent="0.2">
      <c r="A123" s="108" t="s">
        <v>58</v>
      </c>
      <c r="B123" s="83" t="s">
        <v>163</v>
      </c>
      <c r="C123" s="78" t="s">
        <v>39</v>
      </c>
      <c r="D123" s="84">
        <f>2990.35</f>
        <v>2990.35</v>
      </c>
      <c r="E123" s="1">
        <v>0</v>
      </c>
      <c r="F123" s="85">
        <f t="shared" si="7"/>
        <v>0</v>
      </c>
      <c r="H123" s="43"/>
    </row>
    <row r="124" spans="1:8" s="42" customFormat="1" ht="12.75" x14ac:dyDescent="0.2">
      <c r="A124" s="109"/>
      <c r="B124" s="83"/>
      <c r="C124" s="78"/>
      <c r="D124" s="84"/>
      <c r="E124" s="1"/>
      <c r="F124" s="85"/>
      <c r="H124" s="43"/>
    </row>
    <row r="125" spans="1:8" s="42" customFormat="1" ht="25.5" x14ac:dyDescent="0.2">
      <c r="A125" s="108" t="s">
        <v>59</v>
      </c>
      <c r="B125" s="83" t="s">
        <v>176</v>
      </c>
      <c r="C125" s="78" t="s">
        <v>39</v>
      </c>
      <c r="D125" s="84">
        <f>D123</f>
        <v>2990.35</v>
      </c>
      <c r="E125" s="1">
        <v>0</v>
      </c>
      <c r="F125" s="85">
        <f t="shared" ref="F125" si="9">D125*E125</f>
        <v>0</v>
      </c>
      <c r="H125" s="43"/>
    </row>
    <row r="126" spans="1:8" s="42" customFormat="1" ht="12.75" x14ac:dyDescent="0.2">
      <c r="A126" s="109"/>
      <c r="B126" s="83"/>
      <c r="C126" s="78"/>
      <c r="D126" s="84"/>
      <c r="E126" s="1"/>
      <c r="F126" s="85"/>
      <c r="H126" s="43"/>
    </row>
    <row r="127" spans="1:8" s="42" customFormat="1" ht="76.5" x14ac:dyDescent="0.2">
      <c r="A127" s="108" t="s">
        <v>60</v>
      </c>
      <c r="B127" s="88" t="s">
        <v>334</v>
      </c>
      <c r="C127" s="78" t="s">
        <v>39</v>
      </c>
      <c r="D127" s="84">
        <f>D125-D129</f>
        <v>2810.35</v>
      </c>
      <c r="E127" s="1">
        <v>0</v>
      </c>
      <c r="F127" s="85">
        <f t="shared" ref="F127" si="10">D127*E127</f>
        <v>0</v>
      </c>
      <c r="H127" s="43"/>
    </row>
    <row r="128" spans="1:8" x14ac:dyDescent="0.25">
      <c r="A128" s="109"/>
      <c r="B128" s="83"/>
      <c r="C128" s="78"/>
      <c r="D128" s="84"/>
      <c r="E128" s="1"/>
      <c r="F128" s="113"/>
    </row>
    <row r="129" spans="1:8" ht="89.25" x14ac:dyDescent="0.25">
      <c r="A129" s="108" t="s">
        <v>61</v>
      </c>
      <c r="B129" s="83" t="s">
        <v>164</v>
      </c>
      <c r="C129" s="78" t="s">
        <v>39</v>
      </c>
      <c r="D129" s="84">
        <v>180</v>
      </c>
      <c r="E129" s="1">
        <v>0</v>
      </c>
      <c r="F129" s="85">
        <f t="shared" si="7"/>
        <v>0</v>
      </c>
    </row>
    <row r="130" spans="1:8" x14ac:dyDescent="0.25">
      <c r="A130" s="109"/>
      <c r="B130" s="77"/>
      <c r="C130" s="78"/>
      <c r="D130" s="84"/>
      <c r="E130" s="1"/>
      <c r="F130" s="113"/>
    </row>
    <row r="131" spans="1:8" ht="51" x14ac:dyDescent="0.25">
      <c r="A131" s="108" t="s">
        <v>62</v>
      </c>
      <c r="B131" s="83" t="s">
        <v>1054</v>
      </c>
      <c r="C131" s="78" t="s">
        <v>45</v>
      </c>
      <c r="D131" s="84">
        <f>550+250+250</f>
        <v>1050</v>
      </c>
      <c r="E131" s="1">
        <v>0</v>
      </c>
      <c r="F131" s="85">
        <f t="shared" si="7"/>
        <v>0</v>
      </c>
    </row>
    <row r="132" spans="1:8" x14ac:dyDescent="0.25">
      <c r="A132" s="109"/>
      <c r="B132" s="83"/>
      <c r="C132" s="78"/>
      <c r="D132" s="84"/>
      <c r="E132" s="1"/>
      <c r="F132" s="85"/>
    </row>
    <row r="133" spans="1:8" ht="76.5" x14ac:dyDescent="0.25">
      <c r="A133" s="108" t="s">
        <v>63</v>
      </c>
      <c r="B133" s="83" t="s">
        <v>177</v>
      </c>
      <c r="C133" s="78" t="s">
        <v>39</v>
      </c>
      <c r="D133" s="84">
        <f>12*1.25*6</f>
        <v>90</v>
      </c>
      <c r="E133" s="1">
        <v>0</v>
      </c>
      <c r="F133" s="85">
        <f t="shared" ref="F133" si="11">D133*E133</f>
        <v>0</v>
      </c>
    </row>
    <row r="134" spans="1:8" x14ac:dyDescent="0.25">
      <c r="A134" s="109"/>
      <c r="B134" s="83"/>
      <c r="C134" s="78"/>
      <c r="D134" s="84"/>
      <c r="E134" s="1"/>
      <c r="F134" s="85"/>
    </row>
    <row r="135" spans="1:8" ht="63.75" x14ac:dyDescent="0.25">
      <c r="A135" s="108" t="s">
        <v>67</v>
      </c>
      <c r="B135" s="83" t="s">
        <v>178</v>
      </c>
      <c r="C135" s="78" t="s">
        <v>39</v>
      </c>
      <c r="D135" s="84">
        <f>D133</f>
        <v>90</v>
      </c>
      <c r="E135" s="1">
        <v>0</v>
      </c>
      <c r="F135" s="85">
        <f t="shared" ref="F135" si="12">D135*E135</f>
        <v>0</v>
      </c>
    </row>
    <row r="136" spans="1:8" x14ac:dyDescent="0.25">
      <c r="A136" s="109"/>
      <c r="B136" s="83"/>
      <c r="C136" s="78"/>
      <c r="D136" s="84"/>
      <c r="E136" s="1"/>
      <c r="F136" s="113"/>
    </row>
    <row r="137" spans="1:8" ht="38.25" x14ac:dyDescent="0.25">
      <c r="A137" s="108" t="s">
        <v>68</v>
      </c>
      <c r="B137" s="88" t="s">
        <v>150</v>
      </c>
      <c r="C137" s="78" t="s">
        <v>18</v>
      </c>
      <c r="D137" s="84">
        <v>7</v>
      </c>
      <c r="E137" s="1">
        <v>0</v>
      </c>
      <c r="F137" s="85">
        <f t="shared" si="7"/>
        <v>0</v>
      </c>
    </row>
    <row r="138" spans="1:8" x14ac:dyDescent="0.25">
      <c r="A138" s="109"/>
      <c r="B138" s="83"/>
      <c r="C138" s="78"/>
      <c r="D138" s="84"/>
      <c r="E138" s="1"/>
      <c r="F138" s="113"/>
    </row>
    <row r="139" spans="1:8" ht="38.25" x14ac:dyDescent="0.25">
      <c r="A139" s="108" t="s">
        <v>69</v>
      </c>
      <c r="B139" s="88" t="s">
        <v>152</v>
      </c>
      <c r="C139" s="78" t="s">
        <v>18</v>
      </c>
      <c r="D139" s="84">
        <v>7</v>
      </c>
      <c r="E139" s="1">
        <v>0</v>
      </c>
      <c r="F139" s="85">
        <f t="shared" si="7"/>
        <v>0</v>
      </c>
      <c r="H139" s="119"/>
    </row>
    <row r="140" spans="1:8" x14ac:dyDescent="0.25">
      <c r="A140" s="109"/>
      <c r="B140" s="83"/>
      <c r="C140" s="78"/>
      <c r="D140" s="84"/>
      <c r="E140" s="1"/>
      <c r="F140" s="113"/>
    </row>
    <row r="141" spans="1:8" ht="38.25" x14ac:dyDescent="0.25">
      <c r="A141" s="108" t="s">
        <v>70</v>
      </c>
      <c r="B141" s="83" t="s">
        <v>351</v>
      </c>
      <c r="C141" s="78" t="s">
        <v>18</v>
      </c>
      <c r="D141" s="84">
        <v>99</v>
      </c>
      <c r="E141" s="1">
        <v>0</v>
      </c>
      <c r="F141" s="85">
        <f t="shared" si="7"/>
        <v>0</v>
      </c>
    </row>
    <row r="142" spans="1:8" x14ac:dyDescent="0.25">
      <c r="A142" s="109"/>
      <c r="B142" s="83"/>
      <c r="C142" s="78"/>
      <c r="D142" s="84"/>
      <c r="E142" s="1"/>
      <c r="F142" s="113"/>
    </row>
    <row r="143" spans="1:8" ht="25.5" x14ac:dyDescent="0.25">
      <c r="A143" s="108" t="s">
        <v>71</v>
      </c>
      <c r="B143" s="83" t="s">
        <v>56</v>
      </c>
      <c r="C143" s="78" t="s">
        <v>34</v>
      </c>
      <c r="D143" s="84">
        <v>5</v>
      </c>
      <c r="E143" s="1">
        <v>0</v>
      </c>
      <c r="F143" s="85">
        <f t="shared" si="7"/>
        <v>0</v>
      </c>
    </row>
    <row r="144" spans="1:8" x14ac:dyDescent="0.25">
      <c r="A144" s="109"/>
      <c r="B144" s="83"/>
      <c r="C144" s="78"/>
      <c r="D144" s="84"/>
      <c r="E144" s="1"/>
      <c r="F144" s="113"/>
    </row>
    <row r="145" spans="1:8" ht="38.25" x14ac:dyDescent="0.25">
      <c r="A145" s="108" t="s">
        <v>72</v>
      </c>
      <c r="B145" s="83" t="s">
        <v>57</v>
      </c>
      <c r="C145" s="78" t="s">
        <v>18</v>
      </c>
      <c r="D145" s="84">
        <v>5</v>
      </c>
      <c r="E145" s="1">
        <v>0</v>
      </c>
      <c r="F145" s="85">
        <f t="shared" si="7"/>
        <v>0</v>
      </c>
    </row>
    <row r="146" spans="1:8" x14ac:dyDescent="0.25">
      <c r="A146" s="109"/>
      <c r="B146" s="83"/>
      <c r="C146" s="78"/>
      <c r="D146" s="84"/>
      <c r="E146" s="1"/>
      <c r="F146" s="113"/>
    </row>
    <row r="147" spans="1:8" ht="38.25" x14ac:dyDescent="0.25">
      <c r="A147" s="108" t="s">
        <v>149</v>
      </c>
      <c r="B147" s="118" t="s">
        <v>335</v>
      </c>
      <c r="C147" s="78" t="s">
        <v>34</v>
      </c>
      <c r="D147" s="84">
        <f>D87+D89+D91+D93</f>
        <v>748</v>
      </c>
      <c r="E147" s="1">
        <v>0</v>
      </c>
      <c r="F147" s="85">
        <f t="shared" si="7"/>
        <v>0</v>
      </c>
    </row>
    <row r="148" spans="1:8" x14ac:dyDescent="0.25">
      <c r="A148" s="109"/>
      <c r="B148" s="120"/>
      <c r="C148" s="78"/>
      <c r="D148" s="84"/>
      <c r="E148" s="3"/>
      <c r="F148" s="113"/>
    </row>
    <row r="149" spans="1:8" ht="25.5" x14ac:dyDescent="0.25">
      <c r="A149" s="108" t="s">
        <v>153</v>
      </c>
      <c r="B149" s="83" t="s">
        <v>145</v>
      </c>
      <c r="C149" s="78" t="s">
        <v>34</v>
      </c>
      <c r="D149" s="84">
        <v>100</v>
      </c>
      <c r="E149" s="1">
        <v>0</v>
      </c>
      <c r="F149" s="85">
        <f t="shared" si="7"/>
        <v>0</v>
      </c>
    </row>
    <row r="150" spans="1:8" x14ac:dyDescent="0.25">
      <c r="A150" s="109"/>
      <c r="B150" s="120"/>
      <c r="C150" s="78"/>
      <c r="D150" s="84"/>
      <c r="E150" s="3"/>
      <c r="F150" s="113"/>
    </row>
    <row r="151" spans="1:8" ht="38.25" x14ac:dyDescent="0.25">
      <c r="A151" s="108" t="s">
        <v>154</v>
      </c>
      <c r="B151" s="120" t="s">
        <v>185</v>
      </c>
      <c r="C151" s="78" t="s">
        <v>45</v>
      </c>
      <c r="D151" s="84">
        <v>2500</v>
      </c>
      <c r="E151" s="1">
        <v>0</v>
      </c>
      <c r="F151" s="85">
        <f t="shared" si="7"/>
        <v>0</v>
      </c>
      <c r="H151" s="119"/>
    </row>
    <row r="152" spans="1:8" x14ac:dyDescent="0.25">
      <c r="A152" s="109"/>
      <c r="B152" s="120"/>
      <c r="C152" s="78"/>
      <c r="D152" s="84"/>
      <c r="E152" s="3"/>
      <c r="F152" s="113"/>
    </row>
    <row r="153" spans="1:8" ht="51" x14ac:dyDescent="0.25">
      <c r="A153" s="108" t="s">
        <v>155</v>
      </c>
      <c r="B153" s="120" t="s">
        <v>146</v>
      </c>
      <c r="C153" s="78" t="s">
        <v>34</v>
      </c>
      <c r="D153" s="84">
        <v>20</v>
      </c>
      <c r="E153" s="1">
        <v>0</v>
      </c>
      <c r="F153" s="85">
        <f t="shared" si="7"/>
        <v>0</v>
      </c>
    </row>
    <row r="154" spans="1:8" x14ac:dyDescent="0.25">
      <c r="A154" s="109"/>
      <c r="B154" s="120"/>
      <c r="C154" s="78"/>
      <c r="D154" s="84"/>
      <c r="E154" s="3"/>
      <c r="F154" s="113"/>
    </row>
    <row r="155" spans="1:8" ht="25.5" x14ac:dyDescent="0.25">
      <c r="A155" s="108" t="s">
        <v>156</v>
      </c>
      <c r="B155" s="120" t="s">
        <v>166</v>
      </c>
      <c r="C155" s="78" t="s">
        <v>45</v>
      </c>
      <c r="D155" s="122">
        <f>4645*103/100</f>
        <v>4784.3500000000004</v>
      </c>
      <c r="E155" s="1">
        <v>0</v>
      </c>
      <c r="F155" s="85">
        <f t="shared" si="7"/>
        <v>0</v>
      </c>
    </row>
    <row r="156" spans="1:8" x14ac:dyDescent="0.25">
      <c r="A156" s="109"/>
      <c r="B156" s="120"/>
      <c r="C156" s="78"/>
      <c r="D156" s="122"/>
      <c r="E156" s="3"/>
      <c r="F156" s="85"/>
    </row>
    <row r="157" spans="1:8" ht="76.5" x14ac:dyDescent="0.25">
      <c r="A157" s="108" t="s">
        <v>161</v>
      </c>
      <c r="B157" s="120" t="s">
        <v>1003</v>
      </c>
      <c r="C157" s="78" t="s">
        <v>18</v>
      </c>
      <c r="D157" s="84">
        <v>1</v>
      </c>
      <c r="E157" s="1">
        <v>0</v>
      </c>
      <c r="F157" s="85">
        <f t="shared" ref="F157" si="13">D157*E157</f>
        <v>0</v>
      </c>
    </row>
    <row r="158" spans="1:8" ht="51" x14ac:dyDescent="0.25">
      <c r="A158" s="108" t="s">
        <v>338</v>
      </c>
      <c r="B158" s="120" t="s">
        <v>1001</v>
      </c>
      <c r="C158" s="78" t="s">
        <v>96</v>
      </c>
      <c r="D158" s="84">
        <v>10</v>
      </c>
      <c r="E158" s="3"/>
      <c r="F158" s="85"/>
    </row>
    <row r="159" spans="1:8" ht="25.5" x14ac:dyDescent="0.25">
      <c r="A159" s="108" t="s">
        <v>1135</v>
      </c>
      <c r="B159" s="120" t="s">
        <v>1002</v>
      </c>
      <c r="C159" s="78" t="s">
        <v>96</v>
      </c>
      <c r="D159" s="84">
        <v>10</v>
      </c>
      <c r="E159" s="3"/>
      <c r="F159" s="85"/>
    </row>
    <row r="160" spans="1:8" s="42" customFormat="1" ht="12.75" x14ac:dyDescent="0.2">
      <c r="A160" s="108" t="s">
        <v>1136</v>
      </c>
      <c r="B160" s="120" t="s">
        <v>340</v>
      </c>
      <c r="C160" s="78" t="s">
        <v>66</v>
      </c>
      <c r="D160" s="84">
        <v>1</v>
      </c>
      <c r="E160" s="3"/>
      <c r="F160" s="85"/>
      <c r="H160" s="43"/>
    </row>
    <row r="161" spans="1:8" s="42" customFormat="1" ht="12.75" x14ac:dyDescent="0.2">
      <c r="A161" s="108"/>
      <c r="B161" s="120"/>
      <c r="C161" s="78"/>
      <c r="D161" s="122"/>
      <c r="E161" s="3"/>
      <c r="F161" s="85"/>
      <c r="H161" s="43"/>
    </row>
    <row r="162" spans="1:8" s="42" customFormat="1" ht="89.25" x14ac:dyDescent="0.2">
      <c r="A162" s="108" t="s">
        <v>162</v>
      </c>
      <c r="B162" s="120" t="s">
        <v>1006</v>
      </c>
      <c r="C162" s="78" t="s">
        <v>18</v>
      </c>
      <c r="D162" s="84">
        <v>4</v>
      </c>
      <c r="E162" s="1">
        <v>0</v>
      </c>
      <c r="F162" s="85">
        <f t="shared" si="7"/>
        <v>0</v>
      </c>
      <c r="H162" s="43"/>
    </row>
    <row r="163" spans="1:8" s="42" customFormat="1" ht="25.5" x14ac:dyDescent="0.2">
      <c r="A163" s="108" t="s">
        <v>1167</v>
      </c>
      <c r="B163" s="120" t="s">
        <v>1004</v>
      </c>
      <c r="C163" s="78" t="s">
        <v>96</v>
      </c>
      <c r="D163" s="84">
        <v>10</v>
      </c>
      <c r="E163" s="3"/>
      <c r="F163" s="85"/>
      <c r="H163" s="43"/>
    </row>
    <row r="164" spans="1:8" s="42" customFormat="1" ht="25.5" x14ac:dyDescent="0.2">
      <c r="A164" s="108" t="s">
        <v>1166</v>
      </c>
      <c r="B164" s="120" t="s">
        <v>1005</v>
      </c>
      <c r="C164" s="78" t="s">
        <v>96</v>
      </c>
      <c r="D164" s="84">
        <v>10</v>
      </c>
      <c r="E164" s="3"/>
      <c r="F164" s="85"/>
      <c r="H164" s="43"/>
    </row>
    <row r="165" spans="1:8" s="42" customFormat="1" ht="25.5" x14ac:dyDescent="0.2">
      <c r="A165" s="108" t="s">
        <v>1165</v>
      </c>
      <c r="B165" s="120" t="s">
        <v>344</v>
      </c>
      <c r="C165" s="78" t="s">
        <v>64</v>
      </c>
      <c r="D165" s="84">
        <v>3</v>
      </c>
      <c r="E165" s="3"/>
      <c r="F165" s="85"/>
      <c r="H165" s="43"/>
    </row>
    <row r="166" spans="1:8" s="42" customFormat="1" ht="12.75" x14ac:dyDescent="0.2">
      <c r="A166" s="108" t="s">
        <v>1164</v>
      </c>
      <c r="B166" s="120" t="s">
        <v>340</v>
      </c>
      <c r="C166" s="78" t="s">
        <v>66</v>
      </c>
      <c r="D166" s="84">
        <v>1</v>
      </c>
      <c r="E166" s="3"/>
      <c r="F166" s="85"/>
      <c r="H166" s="43"/>
    </row>
    <row r="167" spans="1:8" s="42" customFormat="1" ht="12.75" x14ac:dyDescent="0.2">
      <c r="A167" s="108"/>
      <c r="B167" s="120"/>
      <c r="C167" s="78"/>
      <c r="D167" s="84"/>
      <c r="E167" s="3"/>
      <c r="F167" s="85"/>
      <c r="H167" s="43"/>
    </row>
    <row r="168" spans="1:8" s="42" customFormat="1" ht="76.5" x14ac:dyDescent="0.2">
      <c r="A168" s="108" t="s">
        <v>186</v>
      </c>
      <c r="B168" s="120" t="s">
        <v>1007</v>
      </c>
      <c r="C168" s="78" t="s">
        <v>18</v>
      </c>
      <c r="D168" s="84">
        <v>1</v>
      </c>
      <c r="E168" s="1">
        <v>0</v>
      </c>
      <c r="F168" s="85">
        <f t="shared" ref="F168" si="14">D168*E168</f>
        <v>0</v>
      </c>
      <c r="H168" s="43"/>
    </row>
    <row r="169" spans="1:8" s="42" customFormat="1" ht="25.5" x14ac:dyDescent="0.2">
      <c r="A169" s="108" t="s">
        <v>1163</v>
      </c>
      <c r="B169" s="120" t="s">
        <v>1008</v>
      </c>
      <c r="C169" s="78" t="s">
        <v>96</v>
      </c>
      <c r="D169" s="84">
        <v>7</v>
      </c>
      <c r="E169" s="3"/>
      <c r="F169" s="85"/>
      <c r="H169" s="43"/>
    </row>
    <row r="170" spans="1:8" s="42" customFormat="1" ht="25.5" x14ac:dyDescent="0.2">
      <c r="A170" s="108" t="s">
        <v>1162</v>
      </c>
      <c r="B170" s="120" t="s">
        <v>1009</v>
      </c>
      <c r="C170" s="78" t="s">
        <v>96</v>
      </c>
      <c r="D170" s="84">
        <v>7</v>
      </c>
      <c r="E170" s="3"/>
      <c r="F170" s="85"/>
      <c r="H170" s="43"/>
    </row>
    <row r="171" spans="1:8" s="42" customFormat="1" ht="25.5" x14ac:dyDescent="0.2">
      <c r="A171" s="108" t="s">
        <v>1161</v>
      </c>
      <c r="B171" s="120" t="s">
        <v>344</v>
      </c>
      <c r="C171" s="78" t="s">
        <v>64</v>
      </c>
      <c r="D171" s="84">
        <v>1</v>
      </c>
      <c r="E171" s="3"/>
      <c r="F171" s="85"/>
      <c r="H171" s="43"/>
    </row>
    <row r="172" spans="1:8" s="42" customFormat="1" ht="25.5" x14ac:dyDescent="0.2">
      <c r="A172" s="108" t="s">
        <v>1160</v>
      </c>
      <c r="B172" s="120" t="s">
        <v>1010</v>
      </c>
      <c r="C172" s="78" t="s">
        <v>66</v>
      </c>
      <c r="D172" s="84">
        <v>9</v>
      </c>
      <c r="E172" s="3"/>
      <c r="F172" s="85"/>
      <c r="H172" s="43"/>
    </row>
    <row r="173" spans="1:8" s="42" customFormat="1" ht="12.75" x14ac:dyDescent="0.2">
      <c r="A173" s="108" t="s">
        <v>1159</v>
      </c>
      <c r="B173" s="120" t="s">
        <v>340</v>
      </c>
      <c r="C173" s="78" t="s">
        <v>66</v>
      </c>
      <c r="D173" s="84">
        <v>1</v>
      </c>
      <c r="E173" s="3"/>
      <c r="F173" s="85"/>
      <c r="H173" s="43"/>
    </row>
    <row r="174" spans="1:8" s="42" customFormat="1" ht="12.75" x14ac:dyDescent="0.2">
      <c r="A174" s="108"/>
      <c r="B174" s="120"/>
      <c r="C174" s="78"/>
      <c r="D174" s="84"/>
      <c r="E174" s="3"/>
      <c r="F174" s="85"/>
      <c r="H174" s="43"/>
    </row>
    <row r="175" spans="1:8" s="42" customFormat="1" ht="89.25" x14ac:dyDescent="0.2">
      <c r="A175" s="108" t="s">
        <v>187</v>
      </c>
      <c r="B175" s="120" t="s">
        <v>1011</v>
      </c>
      <c r="C175" s="78" t="s">
        <v>18</v>
      </c>
      <c r="D175" s="84">
        <v>2</v>
      </c>
      <c r="E175" s="1">
        <v>0</v>
      </c>
      <c r="F175" s="85">
        <f t="shared" ref="F175" si="15">D175*E175</f>
        <v>0</v>
      </c>
      <c r="H175" s="43"/>
    </row>
    <row r="176" spans="1:8" s="42" customFormat="1" ht="25.5" x14ac:dyDescent="0.2">
      <c r="A176" s="108" t="s">
        <v>1155</v>
      </c>
      <c r="B176" s="120" t="s">
        <v>1012</v>
      </c>
      <c r="C176" s="78" t="s">
        <v>96</v>
      </c>
      <c r="D176" s="84">
        <v>13</v>
      </c>
      <c r="E176" s="3"/>
      <c r="F176" s="85"/>
      <c r="H176" s="43"/>
    </row>
    <row r="177" spans="1:8" s="42" customFormat="1" ht="25.5" x14ac:dyDescent="0.2">
      <c r="A177" s="108" t="s">
        <v>1156</v>
      </c>
      <c r="B177" s="120" t="s">
        <v>1013</v>
      </c>
      <c r="C177" s="78" t="s">
        <v>96</v>
      </c>
      <c r="D177" s="84">
        <v>13</v>
      </c>
      <c r="E177" s="3"/>
      <c r="F177" s="85"/>
      <c r="H177" s="43"/>
    </row>
    <row r="178" spans="1:8" s="42" customFormat="1" ht="25.5" x14ac:dyDescent="0.2">
      <c r="A178" s="108" t="s">
        <v>1157</v>
      </c>
      <c r="B178" s="120" t="s">
        <v>344</v>
      </c>
      <c r="C178" s="78" t="s">
        <v>64</v>
      </c>
      <c r="D178" s="84">
        <v>3</v>
      </c>
      <c r="E178" s="3"/>
      <c r="F178" s="85"/>
      <c r="H178" s="43"/>
    </row>
    <row r="179" spans="1:8" s="42" customFormat="1" ht="12.75" x14ac:dyDescent="0.2">
      <c r="A179" s="108" t="s">
        <v>1158</v>
      </c>
      <c r="B179" s="120" t="s">
        <v>340</v>
      </c>
      <c r="C179" s="78" t="s">
        <v>66</v>
      </c>
      <c r="D179" s="84">
        <v>1</v>
      </c>
      <c r="E179" s="3"/>
      <c r="F179" s="85"/>
      <c r="H179" s="43"/>
    </row>
    <row r="180" spans="1:8" s="42" customFormat="1" ht="12.75" x14ac:dyDescent="0.2">
      <c r="A180" s="108"/>
      <c r="B180" s="120"/>
      <c r="C180" s="78"/>
      <c r="D180" s="84"/>
      <c r="E180" s="3"/>
      <c r="F180" s="85"/>
      <c r="H180" s="43"/>
    </row>
    <row r="181" spans="1:8" s="42" customFormat="1" ht="127.5" x14ac:dyDescent="0.2">
      <c r="A181" s="108" t="s">
        <v>188</v>
      </c>
      <c r="B181" s="83" t="s">
        <v>1015</v>
      </c>
      <c r="C181" s="78"/>
      <c r="D181" s="84"/>
      <c r="E181" s="1"/>
      <c r="F181" s="85"/>
      <c r="H181" s="43"/>
    </row>
    <row r="182" spans="1:8" s="42" customFormat="1" ht="12.75" x14ac:dyDescent="0.2">
      <c r="A182" s="108" t="s">
        <v>1137</v>
      </c>
      <c r="B182" s="120" t="s">
        <v>1014</v>
      </c>
      <c r="C182" s="78" t="s">
        <v>96</v>
      </c>
      <c r="D182" s="84">
        <v>107</v>
      </c>
      <c r="E182" s="1">
        <v>0</v>
      </c>
      <c r="F182" s="85">
        <f>D182*E182</f>
        <v>0</v>
      </c>
      <c r="H182" s="43"/>
    </row>
    <row r="183" spans="1:8" s="42" customFormat="1" ht="12.75" x14ac:dyDescent="0.2">
      <c r="A183" s="108"/>
      <c r="B183" s="120"/>
      <c r="C183" s="78"/>
      <c r="D183" s="84"/>
      <c r="E183" s="3"/>
      <c r="F183" s="85"/>
      <c r="H183" s="43"/>
    </row>
    <row r="184" spans="1:8" s="42" customFormat="1" ht="127.5" x14ac:dyDescent="0.2">
      <c r="A184" s="108" t="s">
        <v>188</v>
      </c>
      <c r="B184" s="83" t="s">
        <v>1016</v>
      </c>
      <c r="C184" s="78"/>
      <c r="D184" s="84"/>
      <c r="E184" s="1"/>
      <c r="F184" s="85"/>
      <c r="H184" s="43"/>
    </row>
    <row r="185" spans="1:8" s="42" customFormat="1" ht="12.75" x14ac:dyDescent="0.2">
      <c r="A185" s="108" t="s">
        <v>1137</v>
      </c>
      <c r="B185" s="120" t="s">
        <v>1017</v>
      </c>
      <c r="C185" s="78" t="s">
        <v>96</v>
      </c>
      <c r="D185" s="84">
        <v>12</v>
      </c>
      <c r="E185" s="1">
        <v>0</v>
      </c>
      <c r="F185" s="85">
        <f>D185*E185</f>
        <v>0</v>
      </c>
      <c r="H185" s="43"/>
    </row>
    <row r="186" spans="1:8" s="42" customFormat="1" ht="12.75" x14ac:dyDescent="0.2">
      <c r="A186" s="108"/>
      <c r="B186" s="120"/>
      <c r="C186" s="78"/>
      <c r="D186" s="84"/>
      <c r="E186" s="3"/>
      <c r="F186" s="85"/>
      <c r="H186" s="43"/>
    </row>
    <row r="187" spans="1:8" s="42" customFormat="1" ht="102" x14ac:dyDescent="0.2">
      <c r="A187" s="108" t="s">
        <v>189</v>
      </c>
      <c r="B187" s="120" t="s">
        <v>1029</v>
      </c>
      <c r="C187" s="78" t="s">
        <v>18</v>
      </c>
      <c r="D187" s="84">
        <v>1</v>
      </c>
      <c r="E187" s="1">
        <v>0</v>
      </c>
      <c r="F187" s="85">
        <f t="shared" ref="F187" si="16">D187*E187</f>
        <v>0</v>
      </c>
      <c r="H187" s="43"/>
    </row>
    <row r="188" spans="1:8" s="42" customFormat="1" ht="12.75" x14ac:dyDescent="0.2">
      <c r="A188" s="108"/>
      <c r="B188" s="120"/>
      <c r="C188" s="78"/>
      <c r="D188" s="84"/>
      <c r="E188" s="3"/>
      <c r="F188" s="85"/>
      <c r="H188" s="43"/>
    </row>
    <row r="189" spans="1:8" s="42" customFormat="1" ht="76.5" x14ac:dyDescent="0.2">
      <c r="A189" s="108" t="s">
        <v>190</v>
      </c>
      <c r="B189" s="120" t="s">
        <v>1030</v>
      </c>
      <c r="C189" s="78" t="s">
        <v>18</v>
      </c>
      <c r="D189" s="84">
        <v>1</v>
      </c>
      <c r="E189" s="1">
        <v>0</v>
      </c>
      <c r="F189" s="85">
        <f t="shared" ref="F189" si="17">D189*E189</f>
        <v>0</v>
      </c>
      <c r="H189" s="43"/>
    </row>
    <row r="190" spans="1:8" s="42" customFormat="1" ht="12.75" x14ac:dyDescent="0.2">
      <c r="A190" s="108"/>
      <c r="B190" s="120"/>
      <c r="C190" s="78"/>
      <c r="D190" s="84"/>
      <c r="E190" s="3"/>
      <c r="F190" s="85"/>
      <c r="H190" s="43"/>
    </row>
    <row r="191" spans="1:8" s="42" customFormat="1" ht="114.75" x14ac:dyDescent="0.2">
      <c r="A191" s="108" t="s">
        <v>191</v>
      </c>
      <c r="B191" s="83" t="s">
        <v>1018</v>
      </c>
      <c r="C191" s="78" t="s">
        <v>18</v>
      </c>
      <c r="D191" s="84">
        <v>7</v>
      </c>
      <c r="E191" s="1">
        <v>0</v>
      </c>
      <c r="F191" s="85">
        <f t="shared" ref="F191" si="18">D191*E191</f>
        <v>0</v>
      </c>
      <c r="H191" s="43"/>
    </row>
    <row r="192" spans="1:8" s="42" customFormat="1" ht="12.75" x14ac:dyDescent="0.2">
      <c r="A192" s="108"/>
      <c r="B192" s="120"/>
      <c r="C192" s="78"/>
      <c r="D192" s="84"/>
      <c r="E192" s="1"/>
      <c r="F192" s="85"/>
      <c r="H192" s="43"/>
    </row>
    <row r="193" spans="1:8" s="42" customFormat="1" ht="114.75" x14ac:dyDescent="0.2">
      <c r="A193" s="108" t="s">
        <v>192</v>
      </c>
      <c r="B193" s="120" t="s">
        <v>1019</v>
      </c>
      <c r="C193" s="78"/>
      <c r="D193" s="84"/>
      <c r="E193" s="1"/>
      <c r="F193" s="85"/>
      <c r="H193" s="43"/>
    </row>
    <row r="194" spans="1:8" s="43" customFormat="1" ht="12.75" x14ac:dyDescent="0.2">
      <c r="A194" s="108" t="s">
        <v>371</v>
      </c>
      <c r="B194" s="120" t="s">
        <v>1020</v>
      </c>
      <c r="C194" s="78" t="s">
        <v>96</v>
      </c>
      <c r="D194" s="84">
        <v>26</v>
      </c>
      <c r="E194" s="1">
        <v>0</v>
      </c>
      <c r="F194" s="85">
        <f>D194*E194</f>
        <v>0</v>
      </c>
      <c r="G194" s="42"/>
    </row>
    <row r="195" spans="1:8" s="43" customFormat="1" ht="12.75" x14ac:dyDescent="0.2">
      <c r="A195" s="108"/>
      <c r="B195" s="120"/>
      <c r="C195" s="78"/>
      <c r="D195" s="84"/>
      <c r="E195" s="3"/>
      <c r="F195" s="85"/>
      <c r="G195" s="42"/>
    </row>
    <row r="196" spans="1:8" s="43" customFormat="1" ht="114.75" x14ac:dyDescent="0.2">
      <c r="A196" s="108" t="s">
        <v>193</v>
      </c>
      <c r="B196" s="120" t="s">
        <v>1022</v>
      </c>
      <c r="C196" s="78"/>
      <c r="D196" s="84"/>
      <c r="E196" s="1"/>
      <c r="F196" s="85"/>
      <c r="G196" s="42"/>
    </row>
    <row r="197" spans="1:8" s="43" customFormat="1" ht="12.75" x14ac:dyDescent="0.2">
      <c r="A197" s="108" t="s">
        <v>1087</v>
      </c>
      <c r="B197" s="120" t="s">
        <v>1021</v>
      </c>
      <c r="C197" s="78" t="s">
        <v>96</v>
      </c>
      <c r="D197" s="84">
        <v>35</v>
      </c>
      <c r="E197" s="1">
        <v>0</v>
      </c>
      <c r="F197" s="85">
        <f>D197*E197</f>
        <v>0</v>
      </c>
      <c r="G197" s="42"/>
    </row>
    <row r="198" spans="1:8" s="43" customFormat="1" ht="12.75" x14ac:dyDescent="0.2">
      <c r="A198" s="108"/>
      <c r="B198" s="120"/>
      <c r="C198" s="78"/>
      <c r="D198" s="84"/>
      <c r="E198" s="3"/>
      <c r="F198" s="85"/>
      <c r="G198" s="42"/>
    </row>
    <row r="199" spans="1:8" s="43" customFormat="1" ht="51" x14ac:dyDescent="0.2">
      <c r="A199" s="108" t="s">
        <v>194</v>
      </c>
      <c r="B199" s="120" t="s">
        <v>353</v>
      </c>
      <c r="C199" s="78"/>
      <c r="D199" s="84"/>
      <c r="E199" s="1"/>
      <c r="F199" s="85"/>
      <c r="G199" s="42"/>
    </row>
    <row r="200" spans="1:8" s="43" customFormat="1" ht="12.75" x14ac:dyDescent="0.2">
      <c r="A200" s="108" t="s">
        <v>1090</v>
      </c>
      <c r="B200" s="120" t="s">
        <v>1023</v>
      </c>
      <c r="C200" s="78" t="s">
        <v>66</v>
      </c>
      <c r="D200" s="84">
        <v>16</v>
      </c>
      <c r="E200" s="1">
        <v>0</v>
      </c>
      <c r="F200" s="85">
        <f>D200*E200</f>
        <v>0</v>
      </c>
      <c r="G200" s="42"/>
    </row>
    <row r="201" spans="1:8" s="43" customFormat="1" ht="12.75" x14ac:dyDescent="0.2">
      <c r="A201" s="108" t="s">
        <v>1091</v>
      </c>
      <c r="B201" s="120" t="s">
        <v>1024</v>
      </c>
      <c r="C201" s="78" t="s">
        <v>66</v>
      </c>
      <c r="D201" s="84">
        <v>22</v>
      </c>
      <c r="E201" s="1">
        <v>0</v>
      </c>
      <c r="F201" s="85">
        <f>D201*E201</f>
        <v>0</v>
      </c>
      <c r="G201" s="42"/>
    </row>
    <row r="202" spans="1:8" s="43" customFormat="1" ht="12.75" x14ac:dyDescent="0.2">
      <c r="A202" s="108" t="s">
        <v>1092</v>
      </c>
      <c r="B202" s="120" t="s">
        <v>1025</v>
      </c>
      <c r="C202" s="78" t="s">
        <v>66</v>
      </c>
      <c r="D202" s="84">
        <v>20</v>
      </c>
      <c r="E202" s="1">
        <v>0</v>
      </c>
      <c r="F202" s="85">
        <f>D202*E202</f>
        <v>0</v>
      </c>
      <c r="G202" s="42"/>
    </row>
    <row r="203" spans="1:8" s="43" customFormat="1" ht="12.75" x14ac:dyDescent="0.2">
      <c r="A203" s="108"/>
      <c r="B203" s="120"/>
      <c r="C203" s="78"/>
      <c r="D203" s="84"/>
      <c r="E203" s="1"/>
      <c r="F203" s="85"/>
      <c r="G203" s="42"/>
    </row>
    <row r="204" spans="1:8" s="43" customFormat="1" ht="38.25" x14ac:dyDescent="0.2">
      <c r="A204" s="108" t="s">
        <v>195</v>
      </c>
      <c r="B204" s="120" t="s">
        <v>356</v>
      </c>
      <c r="C204" s="78"/>
      <c r="D204" s="84"/>
      <c r="E204" s="1"/>
      <c r="F204" s="85"/>
      <c r="G204" s="42"/>
    </row>
    <row r="205" spans="1:8" s="43" customFormat="1" ht="12.75" x14ac:dyDescent="0.2">
      <c r="A205" s="108" t="s">
        <v>1147</v>
      </c>
      <c r="B205" s="120" t="s">
        <v>1026</v>
      </c>
      <c r="C205" s="78" t="s">
        <v>66</v>
      </c>
      <c r="D205" s="84">
        <v>30</v>
      </c>
      <c r="E205" s="1">
        <v>0</v>
      </c>
      <c r="F205" s="85">
        <f>D205*E205</f>
        <v>0</v>
      </c>
      <c r="G205" s="42"/>
    </row>
    <row r="206" spans="1:8" s="43" customFormat="1" ht="12.75" x14ac:dyDescent="0.2">
      <c r="A206" s="108" t="s">
        <v>1148</v>
      </c>
      <c r="B206" s="120" t="s">
        <v>1027</v>
      </c>
      <c r="C206" s="78" t="s">
        <v>66</v>
      </c>
      <c r="D206" s="84">
        <v>4</v>
      </c>
      <c r="E206" s="1">
        <v>0</v>
      </c>
      <c r="F206" s="85">
        <f>D206*E206</f>
        <v>0</v>
      </c>
      <c r="G206" s="42"/>
    </row>
    <row r="207" spans="1:8" s="43" customFormat="1" ht="12.75" x14ac:dyDescent="0.2">
      <c r="A207" s="108" t="s">
        <v>1149</v>
      </c>
      <c r="B207" s="120" t="s">
        <v>1028</v>
      </c>
      <c r="C207" s="78" t="s">
        <v>66</v>
      </c>
      <c r="D207" s="84">
        <v>16</v>
      </c>
      <c r="E207" s="1">
        <v>0</v>
      </c>
      <c r="F207" s="85">
        <f>D207*E207</f>
        <v>0</v>
      </c>
      <c r="G207" s="42"/>
    </row>
    <row r="208" spans="1:8" s="43" customFormat="1" ht="12.75" x14ac:dyDescent="0.2">
      <c r="A208" s="108" t="s">
        <v>1154</v>
      </c>
      <c r="B208" s="120" t="s">
        <v>1063</v>
      </c>
      <c r="C208" s="78" t="s">
        <v>66</v>
      </c>
      <c r="D208" s="84">
        <v>2</v>
      </c>
      <c r="E208" s="1">
        <v>0</v>
      </c>
      <c r="F208" s="85">
        <f>D208*E208</f>
        <v>0</v>
      </c>
      <c r="G208" s="42"/>
    </row>
    <row r="209" spans="1:8" s="43" customFormat="1" ht="12.75" x14ac:dyDescent="0.2">
      <c r="A209" s="108"/>
      <c r="B209" s="120"/>
      <c r="C209" s="78"/>
      <c r="D209" s="84"/>
      <c r="E209" s="1"/>
      <c r="F209" s="85"/>
      <c r="G209" s="42"/>
    </row>
    <row r="210" spans="1:8" s="43" customFormat="1" ht="107.25" customHeight="1" x14ac:dyDescent="0.2">
      <c r="A210" s="108" t="s">
        <v>197</v>
      </c>
      <c r="B210" s="83" t="s">
        <v>357</v>
      </c>
      <c r="C210" s="78" t="s">
        <v>18</v>
      </c>
      <c r="D210" s="84">
        <v>11</v>
      </c>
      <c r="E210" s="1">
        <v>0</v>
      </c>
      <c r="F210" s="85">
        <f>D210*E210</f>
        <v>0</v>
      </c>
      <c r="G210" s="42"/>
    </row>
    <row r="211" spans="1:8" s="43" customFormat="1" ht="12.75" x14ac:dyDescent="0.2">
      <c r="A211" s="108"/>
      <c r="B211" s="120"/>
      <c r="C211" s="78"/>
      <c r="D211" s="84"/>
      <c r="E211" s="1"/>
      <c r="F211" s="85"/>
      <c r="G211" s="42"/>
    </row>
    <row r="212" spans="1:8" s="43" customFormat="1" ht="89.25" x14ac:dyDescent="0.2">
      <c r="A212" s="108" t="s">
        <v>938</v>
      </c>
      <c r="B212" s="83" t="s">
        <v>196</v>
      </c>
      <c r="C212" s="78" t="s">
        <v>96</v>
      </c>
      <c r="D212" s="84">
        <v>0</v>
      </c>
      <c r="E212" s="1">
        <v>0</v>
      </c>
      <c r="F212" s="85">
        <f>D212*E212</f>
        <v>0</v>
      </c>
      <c r="G212" s="42"/>
    </row>
    <row r="213" spans="1:8" s="43" customFormat="1" ht="12.75" x14ac:dyDescent="0.2">
      <c r="A213" s="109"/>
      <c r="B213" s="115"/>
      <c r="C213" s="116"/>
      <c r="D213" s="117"/>
      <c r="E213" s="1"/>
      <c r="F213" s="113"/>
      <c r="G213" s="42"/>
    </row>
    <row r="214" spans="1:8" s="43" customFormat="1" ht="153" x14ac:dyDescent="0.2">
      <c r="A214" s="108" t="s">
        <v>940</v>
      </c>
      <c r="B214" s="83" t="s">
        <v>362</v>
      </c>
      <c r="C214" s="78" t="s">
        <v>18</v>
      </c>
      <c r="D214" s="84">
        <v>1</v>
      </c>
      <c r="E214" s="1">
        <v>0</v>
      </c>
      <c r="F214" s="85">
        <f>D214*E214</f>
        <v>0</v>
      </c>
      <c r="G214" s="42"/>
    </row>
    <row r="215" spans="1:8" s="43" customFormat="1" ht="12.75" x14ac:dyDescent="0.2">
      <c r="A215" s="108"/>
      <c r="B215" s="120"/>
      <c r="C215" s="78"/>
      <c r="D215" s="84"/>
      <c r="E215" s="3"/>
      <c r="F215" s="85"/>
      <c r="G215" s="42"/>
    </row>
    <row r="216" spans="1:8" s="42" customFormat="1" ht="89.25" x14ac:dyDescent="0.2">
      <c r="A216" s="108" t="s">
        <v>942</v>
      </c>
      <c r="B216" s="83" t="s">
        <v>170</v>
      </c>
      <c r="C216" s="78" t="s">
        <v>18</v>
      </c>
      <c r="D216" s="84">
        <v>1</v>
      </c>
      <c r="E216" s="1">
        <v>0</v>
      </c>
      <c r="F216" s="85">
        <f>D216*E216</f>
        <v>0</v>
      </c>
      <c r="H216" s="43"/>
    </row>
    <row r="217" spans="1:8" s="42" customFormat="1" ht="12.75" x14ac:dyDescent="0.2">
      <c r="A217" s="109"/>
      <c r="B217" s="120"/>
      <c r="C217" s="78"/>
      <c r="D217" s="84"/>
      <c r="E217" s="3"/>
      <c r="F217" s="85"/>
      <c r="H217" s="43"/>
    </row>
    <row r="218" spans="1:8" s="42" customFormat="1" ht="51" x14ac:dyDescent="0.2">
      <c r="A218" s="108" t="s">
        <v>1094</v>
      </c>
      <c r="B218" s="120" t="s">
        <v>372</v>
      </c>
      <c r="C218" s="78"/>
      <c r="D218" s="84"/>
      <c r="E218" s="1"/>
      <c r="F218" s="85"/>
      <c r="H218" s="43"/>
    </row>
    <row r="219" spans="1:8" s="42" customFormat="1" ht="12.75" x14ac:dyDescent="0.2">
      <c r="A219" s="108" t="s">
        <v>1095</v>
      </c>
      <c r="B219" s="120" t="s">
        <v>370</v>
      </c>
      <c r="C219" s="78" t="s">
        <v>96</v>
      </c>
      <c r="D219" s="84">
        <v>4</v>
      </c>
      <c r="E219" s="1">
        <v>0</v>
      </c>
      <c r="F219" s="85">
        <f>D219*E219</f>
        <v>0</v>
      </c>
      <c r="H219" s="43"/>
    </row>
    <row r="220" spans="1:8" s="42" customFormat="1" ht="12.75" x14ac:dyDescent="0.2">
      <c r="A220" s="108"/>
      <c r="B220" s="120"/>
      <c r="C220" s="78"/>
      <c r="D220" s="84"/>
      <c r="E220" s="3"/>
      <c r="F220" s="85"/>
      <c r="H220" s="43"/>
    </row>
    <row r="221" spans="1:8" s="42" customFormat="1" ht="51" x14ac:dyDescent="0.2">
      <c r="A221" s="108" t="s">
        <v>1096</v>
      </c>
      <c r="B221" s="83" t="s">
        <v>173</v>
      </c>
      <c r="C221" s="78" t="s">
        <v>18</v>
      </c>
      <c r="D221" s="84">
        <v>1</v>
      </c>
      <c r="E221" s="1">
        <v>0</v>
      </c>
      <c r="F221" s="85">
        <f>D221*E221</f>
        <v>0</v>
      </c>
      <c r="H221" s="43"/>
    </row>
    <row r="222" spans="1:8" s="42" customFormat="1" ht="12.75" x14ac:dyDescent="0.2">
      <c r="A222" s="108"/>
      <c r="B222" s="120"/>
      <c r="C222" s="78"/>
      <c r="D222" s="84"/>
      <c r="E222" s="3"/>
      <c r="F222" s="85"/>
      <c r="H222" s="43"/>
    </row>
    <row r="223" spans="1:8" s="42" customFormat="1" ht="51" x14ac:dyDescent="0.2">
      <c r="A223" s="108" t="s">
        <v>1097</v>
      </c>
      <c r="B223" s="83" t="s">
        <v>174</v>
      </c>
      <c r="C223" s="78" t="s">
        <v>18</v>
      </c>
      <c r="D223" s="84">
        <v>1</v>
      </c>
      <c r="E223" s="1">
        <v>0</v>
      </c>
      <c r="F223" s="85">
        <f>D223*E223</f>
        <v>0</v>
      </c>
      <c r="H223" s="43"/>
    </row>
    <row r="224" spans="1:8" s="42" customFormat="1" ht="12.75" x14ac:dyDescent="0.2">
      <c r="A224" s="108"/>
      <c r="B224" s="120"/>
      <c r="C224" s="78"/>
      <c r="D224" s="84"/>
      <c r="E224" s="3"/>
      <c r="F224" s="85"/>
      <c r="H224" s="43"/>
    </row>
    <row r="225" spans="1:8" s="42" customFormat="1" ht="51" x14ac:dyDescent="0.2">
      <c r="A225" s="108" t="s">
        <v>1098</v>
      </c>
      <c r="B225" s="120" t="s">
        <v>363</v>
      </c>
      <c r="C225" s="78" t="s">
        <v>114</v>
      </c>
      <c r="D225" s="84">
        <v>25</v>
      </c>
      <c r="E225" s="1">
        <v>0</v>
      </c>
      <c r="F225" s="85">
        <f>D225*E225</f>
        <v>0</v>
      </c>
      <c r="H225" s="43"/>
    </row>
    <row r="226" spans="1:8" s="42" customFormat="1" ht="12.75" x14ac:dyDescent="0.2">
      <c r="A226" s="108"/>
      <c r="B226" s="120"/>
      <c r="C226" s="78"/>
      <c r="D226" s="84"/>
      <c r="E226" s="3"/>
      <c r="F226" s="85"/>
      <c r="H226" s="43"/>
    </row>
    <row r="227" spans="1:8" s="42" customFormat="1" ht="25.5" x14ac:dyDescent="0.2">
      <c r="A227" s="108" t="s">
        <v>1099</v>
      </c>
      <c r="B227" s="120" t="s">
        <v>73</v>
      </c>
      <c r="C227" s="78" t="s">
        <v>45</v>
      </c>
      <c r="D227" s="84">
        <f>D53</f>
        <v>4645</v>
      </c>
      <c r="E227" s="1">
        <v>0</v>
      </c>
      <c r="F227" s="85">
        <f>D227*E227</f>
        <v>0</v>
      </c>
      <c r="H227" s="43"/>
    </row>
    <row r="228" spans="1:8" s="42" customFormat="1" ht="13.5" thickBot="1" x14ac:dyDescent="0.25">
      <c r="A228" s="108"/>
      <c r="B228" s="123"/>
      <c r="C228" s="124"/>
      <c r="D228" s="125"/>
      <c r="E228" s="172"/>
      <c r="F228" s="85"/>
      <c r="H228" s="43"/>
    </row>
    <row r="229" spans="1:8" s="42" customFormat="1" ht="14.25" thickTop="1" thickBot="1" x14ac:dyDescent="0.25">
      <c r="A229" s="127" t="s">
        <v>74</v>
      </c>
      <c r="B229" s="94"/>
      <c r="C229" s="95"/>
      <c r="D229" s="96"/>
      <c r="E229" s="613"/>
      <c r="F229" s="128">
        <f>SUM(F78:F228)</f>
        <v>0</v>
      </c>
      <c r="H229" s="43"/>
    </row>
    <row r="230" spans="1:8" s="42" customFormat="1" ht="13.5" thickTop="1" x14ac:dyDescent="0.2">
      <c r="A230" s="100"/>
      <c r="B230" s="100"/>
      <c r="C230" s="101"/>
      <c r="D230" s="102"/>
      <c r="E230" s="619"/>
      <c r="F230" s="129"/>
      <c r="H230" s="43"/>
    </row>
    <row r="231" spans="1:8" s="42" customFormat="1" ht="12.75" x14ac:dyDescent="0.2">
      <c r="A231" s="71" t="s">
        <v>8</v>
      </c>
      <c r="B231" s="72" t="s">
        <v>75</v>
      </c>
      <c r="C231" s="73"/>
      <c r="D231" s="104"/>
      <c r="E231" s="614"/>
      <c r="F231" s="130"/>
      <c r="H231" s="43"/>
    </row>
    <row r="232" spans="1:8" s="42" customFormat="1" ht="12.75" x14ac:dyDescent="0.2">
      <c r="A232" s="76"/>
      <c r="B232" s="77"/>
      <c r="C232" s="78"/>
      <c r="D232" s="84"/>
      <c r="E232" s="1"/>
      <c r="F232" s="85"/>
      <c r="H232" s="43"/>
    </row>
    <row r="233" spans="1:8" s="42" customFormat="1" ht="51" x14ac:dyDescent="0.2">
      <c r="A233" s="82" t="s">
        <v>76</v>
      </c>
      <c r="B233" s="83" t="s">
        <v>169</v>
      </c>
      <c r="C233" s="78" t="s">
        <v>77</v>
      </c>
      <c r="D233" s="84">
        <v>150</v>
      </c>
      <c r="E233" s="1">
        <v>0</v>
      </c>
      <c r="F233" s="85">
        <f>D233*E233</f>
        <v>0</v>
      </c>
      <c r="H233" s="43"/>
    </row>
    <row r="234" spans="1:8" s="42" customFormat="1" ht="12.75" x14ac:dyDescent="0.2">
      <c r="A234" s="82"/>
      <c r="B234" s="83"/>
      <c r="C234" s="78"/>
      <c r="D234" s="84"/>
      <c r="E234" s="1"/>
      <c r="F234" s="85"/>
      <c r="H234" s="43"/>
    </row>
    <row r="235" spans="1:8" s="42" customFormat="1" ht="38.25" x14ac:dyDescent="0.2">
      <c r="A235" s="82" t="s">
        <v>78</v>
      </c>
      <c r="B235" s="131" t="s">
        <v>199</v>
      </c>
      <c r="C235" s="132" t="s">
        <v>77</v>
      </c>
      <c r="D235" s="122">
        <v>46</v>
      </c>
      <c r="E235" s="1">
        <v>0</v>
      </c>
      <c r="F235" s="85">
        <f>D235*E235</f>
        <v>0</v>
      </c>
      <c r="H235" s="43"/>
    </row>
    <row r="236" spans="1:8" s="42" customFormat="1" ht="12.75" x14ac:dyDescent="0.2">
      <c r="A236" s="82"/>
      <c r="B236" s="77"/>
      <c r="C236" s="78"/>
      <c r="D236" s="84"/>
      <c r="E236" s="1"/>
      <c r="F236" s="85"/>
      <c r="H236" s="43"/>
    </row>
    <row r="237" spans="1:8" s="42" customFormat="1" ht="38.25" x14ac:dyDescent="0.2">
      <c r="A237" s="82" t="s">
        <v>79</v>
      </c>
      <c r="B237" s="83" t="s">
        <v>160</v>
      </c>
      <c r="C237" s="78" t="s">
        <v>18</v>
      </c>
      <c r="D237" s="84">
        <v>1</v>
      </c>
      <c r="E237" s="1">
        <v>0</v>
      </c>
      <c r="F237" s="85">
        <f>D237*E237</f>
        <v>0</v>
      </c>
      <c r="H237" s="43"/>
    </row>
    <row r="238" spans="1:8" s="42" customFormat="1" ht="12.75" x14ac:dyDescent="0.2">
      <c r="A238" s="82"/>
      <c r="B238" s="77"/>
      <c r="C238" s="78"/>
      <c r="D238" s="84"/>
      <c r="E238" s="1"/>
      <c r="F238" s="85"/>
      <c r="H238" s="43"/>
    </row>
    <row r="239" spans="1:8" s="42" customFormat="1" ht="25.5" x14ac:dyDescent="0.2">
      <c r="A239" s="82" t="s">
        <v>80</v>
      </c>
      <c r="B239" s="83" t="s">
        <v>159</v>
      </c>
      <c r="C239" s="78" t="s">
        <v>18</v>
      </c>
      <c r="D239" s="84">
        <v>1</v>
      </c>
      <c r="E239" s="1">
        <v>0</v>
      </c>
      <c r="F239" s="85">
        <f>D239*E239</f>
        <v>0</v>
      </c>
      <c r="H239" s="43"/>
    </row>
    <row r="240" spans="1:8" s="42" customFormat="1" ht="12.75" x14ac:dyDescent="0.2">
      <c r="A240" s="82"/>
      <c r="B240" s="77"/>
      <c r="C240" s="78"/>
      <c r="D240" s="84"/>
      <c r="E240" s="1"/>
      <c r="F240" s="85"/>
      <c r="H240" s="43"/>
    </row>
    <row r="241" spans="1:8" s="42" customFormat="1" ht="51" x14ac:dyDescent="0.2">
      <c r="A241" s="82" t="s">
        <v>81</v>
      </c>
      <c r="B241" s="83" t="s">
        <v>157</v>
      </c>
      <c r="C241" s="78" t="s">
        <v>18</v>
      </c>
      <c r="D241" s="84">
        <v>1</v>
      </c>
      <c r="E241" s="1">
        <v>0</v>
      </c>
      <c r="F241" s="85">
        <f>D241*E241</f>
        <v>0</v>
      </c>
      <c r="H241" s="43"/>
    </row>
    <row r="242" spans="1:8" s="42" customFormat="1" ht="12.75" x14ac:dyDescent="0.2">
      <c r="A242" s="82"/>
      <c r="B242" s="77"/>
      <c r="C242" s="78"/>
      <c r="D242" s="84"/>
      <c r="E242" s="1"/>
      <c r="F242" s="85"/>
      <c r="H242" s="43"/>
    </row>
    <row r="243" spans="1:8" s="42" customFormat="1" ht="12.75" x14ac:dyDescent="0.2">
      <c r="A243" s="627" t="s">
        <v>82</v>
      </c>
      <c r="B243" s="727" t="s">
        <v>158</v>
      </c>
      <c r="C243" s="629" t="s">
        <v>18</v>
      </c>
      <c r="D243" s="630">
        <v>0</v>
      </c>
      <c r="E243" s="633"/>
      <c r="F243" s="631">
        <f>D243*E243</f>
        <v>0</v>
      </c>
      <c r="H243" s="43"/>
    </row>
    <row r="244" spans="1:8" s="42" customFormat="1" ht="12.75" x14ac:dyDescent="0.2">
      <c r="A244" s="82"/>
      <c r="B244" s="77"/>
      <c r="C244" s="78"/>
      <c r="D244" s="84"/>
      <c r="E244" s="1"/>
      <c r="F244" s="85"/>
      <c r="H244" s="43"/>
    </row>
    <row r="245" spans="1:8" s="42" customFormat="1" ht="25.5" x14ac:dyDescent="0.2">
      <c r="A245" s="82" t="s">
        <v>83</v>
      </c>
      <c r="B245" s="83" t="s">
        <v>200</v>
      </c>
      <c r="C245" s="132" t="s">
        <v>77</v>
      </c>
      <c r="D245" s="84">
        <v>80</v>
      </c>
      <c r="E245" s="1">
        <v>0</v>
      </c>
      <c r="F245" s="85">
        <f>D245*E245</f>
        <v>0</v>
      </c>
      <c r="H245" s="43"/>
    </row>
    <row r="246" spans="1:8" s="42" customFormat="1" ht="12.75" x14ac:dyDescent="0.2">
      <c r="A246" s="82"/>
      <c r="B246" s="77"/>
      <c r="C246" s="78"/>
      <c r="D246" s="84"/>
      <c r="E246" s="1"/>
      <c r="F246" s="85"/>
      <c r="H246" s="43"/>
    </row>
    <row r="247" spans="1:8" s="42" customFormat="1" ht="40.5" customHeight="1" x14ac:dyDescent="0.2">
      <c r="A247" s="82" t="s">
        <v>84</v>
      </c>
      <c r="B247" s="83" t="s">
        <v>85</v>
      </c>
      <c r="C247" s="132" t="s">
        <v>77</v>
      </c>
      <c r="D247" s="84">
        <v>40</v>
      </c>
      <c r="E247" s="1">
        <v>0</v>
      </c>
      <c r="F247" s="85">
        <f>D247*E247</f>
        <v>0</v>
      </c>
      <c r="H247" s="43"/>
    </row>
    <row r="248" spans="1:8" s="42" customFormat="1" ht="12.75" x14ac:dyDescent="0.2">
      <c r="A248" s="82"/>
      <c r="B248" s="77"/>
      <c r="C248" s="78"/>
      <c r="D248" s="84"/>
      <c r="E248" s="1"/>
      <c r="F248" s="85"/>
      <c r="H248" s="43"/>
    </row>
    <row r="249" spans="1:8" s="42" customFormat="1" ht="25.5" x14ac:dyDescent="0.2">
      <c r="A249" s="82" t="s">
        <v>86</v>
      </c>
      <c r="B249" s="83" t="s">
        <v>87</v>
      </c>
      <c r="C249" s="78"/>
      <c r="D249" s="84"/>
      <c r="E249" s="1"/>
      <c r="F249" s="85"/>
      <c r="H249" s="43"/>
    </row>
    <row r="250" spans="1:8" s="42" customFormat="1" ht="12.75" x14ac:dyDescent="0.2">
      <c r="A250" s="76"/>
      <c r="B250" s="77" t="s">
        <v>88</v>
      </c>
      <c r="C250" s="78" t="s">
        <v>77</v>
      </c>
      <c r="D250" s="84">
        <v>80</v>
      </c>
      <c r="E250" s="1">
        <v>0</v>
      </c>
      <c r="F250" s="85">
        <f>D250*E250</f>
        <v>0</v>
      </c>
      <c r="H250" s="43"/>
    </row>
    <row r="251" spans="1:8" s="42" customFormat="1" ht="12.75" x14ac:dyDescent="0.2">
      <c r="A251" s="76"/>
      <c r="B251" s="77" t="s">
        <v>89</v>
      </c>
      <c r="C251" s="78" t="s">
        <v>77</v>
      </c>
      <c r="D251" s="84">
        <v>80</v>
      </c>
      <c r="E251" s="1">
        <v>0</v>
      </c>
      <c r="F251" s="85">
        <f>D251*E251</f>
        <v>0</v>
      </c>
      <c r="H251" s="43"/>
    </row>
    <row r="252" spans="1:8" s="42" customFormat="1" ht="12.75" x14ac:dyDescent="0.2">
      <c r="A252" s="77"/>
      <c r="B252" s="77" t="s">
        <v>90</v>
      </c>
      <c r="C252" s="78" t="s">
        <v>77</v>
      </c>
      <c r="D252" s="84">
        <v>80</v>
      </c>
      <c r="E252" s="1">
        <v>0</v>
      </c>
      <c r="F252" s="85">
        <f>D252*E252</f>
        <v>0</v>
      </c>
      <c r="H252" s="43"/>
    </row>
    <row r="253" spans="1:8" s="42" customFormat="1" ht="12.75" x14ac:dyDescent="0.2">
      <c r="A253" s="77"/>
      <c r="B253" s="77"/>
      <c r="C253" s="78"/>
      <c r="D253" s="84"/>
      <c r="E253" s="1"/>
      <c r="F253" s="85"/>
      <c r="H253" s="43"/>
    </row>
    <row r="254" spans="1:8" s="556" customFormat="1" ht="12.75" x14ac:dyDescent="0.2">
      <c r="A254" s="558"/>
      <c r="B254" s="118"/>
      <c r="C254" s="154"/>
      <c r="D254" s="155"/>
      <c r="E254" s="7"/>
      <c r="F254" s="144"/>
      <c r="H254" s="89"/>
    </row>
    <row r="255" spans="1:8" s="42" customFormat="1" ht="13.5" thickBot="1" x14ac:dyDescent="0.25">
      <c r="A255" s="133"/>
      <c r="B255" s="134"/>
      <c r="C255" s="124"/>
      <c r="D255" s="125"/>
      <c r="E255" s="172"/>
      <c r="F255" s="85"/>
      <c r="H255" s="43"/>
    </row>
    <row r="256" spans="1:8" s="42" customFormat="1" ht="14.25" thickTop="1" thickBot="1" x14ac:dyDescent="0.25">
      <c r="A256" s="93" t="s">
        <v>91</v>
      </c>
      <c r="B256" s="94"/>
      <c r="C256" s="95"/>
      <c r="D256" s="96"/>
      <c r="E256" s="613"/>
      <c r="F256" s="128">
        <f>SUM(F233:F254)</f>
        <v>0</v>
      </c>
      <c r="H256" s="43"/>
    </row>
    <row r="257" spans="1:8" s="42" customFormat="1" ht="13.5" thickTop="1" x14ac:dyDescent="0.2">
      <c r="A257" s="99"/>
      <c r="B257" s="100"/>
      <c r="C257" s="101"/>
      <c r="D257" s="102"/>
      <c r="E257" s="619"/>
      <c r="F257" s="129"/>
      <c r="H257" s="43"/>
    </row>
    <row r="258" spans="1:8" s="42" customFormat="1" ht="12.75" x14ac:dyDescent="0.2">
      <c r="A258" s="71" t="s">
        <v>9</v>
      </c>
      <c r="B258" s="72" t="s">
        <v>92</v>
      </c>
      <c r="C258" s="73"/>
      <c r="D258" s="104"/>
      <c r="E258" s="614"/>
      <c r="F258" s="130"/>
      <c r="H258" s="43"/>
    </row>
    <row r="259" spans="1:8" s="42" customFormat="1" ht="12.75" x14ac:dyDescent="0.2">
      <c r="A259" s="76"/>
      <c r="B259" s="77"/>
      <c r="C259" s="78"/>
      <c r="D259" s="84"/>
      <c r="E259" s="1"/>
      <c r="F259" s="85"/>
      <c r="H259" s="43"/>
    </row>
    <row r="260" spans="1:8" s="42" customFormat="1" ht="114.75" x14ac:dyDescent="0.2">
      <c r="A260" s="76"/>
      <c r="B260" s="583" t="s">
        <v>2061</v>
      </c>
      <c r="C260" s="78"/>
      <c r="D260" s="84"/>
      <c r="E260" s="1"/>
      <c r="F260" s="85"/>
      <c r="H260" s="43"/>
    </row>
    <row r="261" spans="1:8" s="42" customFormat="1" ht="89.25" x14ac:dyDescent="0.2">
      <c r="A261" s="76"/>
      <c r="B261" s="135" t="s">
        <v>93</v>
      </c>
      <c r="C261" s="78"/>
      <c r="D261" s="84"/>
      <c r="E261" s="1"/>
      <c r="F261" s="85"/>
      <c r="H261" s="43"/>
    </row>
    <row r="262" spans="1:8" s="42" customFormat="1" ht="12.75" x14ac:dyDescent="0.2">
      <c r="A262" s="76"/>
      <c r="B262" s="135"/>
      <c r="C262" s="78"/>
      <c r="D262" s="84"/>
      <c r="E262" s="1"/>
      <c r="F262" s="85"/>
      <c r="H262" s="43"/>
    </row>
    <row r="263" spans="1:8" s="42" customFormat="1" ht="12.75" x14ac:dyDescent="0.2">
      <c r="A263" s="77"/>
      <c r="B263" s="622" t="s">
        <v>208</v>
      </c>
      <c r="C263" s="78"/>
      <c r="D263" s="84"/>
      <c r="E263" s="1"/>
      <c r="F263" s="85"/>
      <c r="H263" s="43"/>
    </row>
    <row r="264" spans="1:8" s="42" customFormat="1" ht="318.75" x14ac:dyDescent="0.2">
      <c r="A264" s="77"/>
      <c r="B264" s="622" t="s">
        <v>2062</v>
      </c>
      <c r="C264" s="139"/>
      <c r="D264" s="84"/>
      <c r="E264" s="1"/>
      <c r="F264" s="85"/>
      <c r="H264" s="43"/>
    </row>
    <row r="265" spans="1:8" s="42" customFormat="1" ht="102" x14ac:dyDescent="0.2">
      <c r="A265" s="108" t="s">
        <v>201</v>
      </c>
      <c r="B265" s="140" t="s">
        <v>2063</v>
      </c>
      <c r="C265" s="13" t="s">
        <v>96</v>
      </c>
      <c r="D265" s="137">
        <f>ROUND(1818*103/100,0)</f>
        <v>1873</v>
      </c>
      <c r="E265" s="1">
        <v>0</v>
      </c>
      <c r="F265" s="85">
        <f>D265*E265</f>
        <v>0</v>
      </c>
      <c r="H265" s="43"/>
    </row>
    <row r="266" spans="1:8" s="42" customFormat="1" ht="12.75" x14ac:dyDescent="0.2">
      <c r="A266" s="108"/>
      <c r="B266" s="141"/>
      <c r="C266" s="13"/>
      <c r="D266" s="137"/>
      <c r="E266" s="1"/>
      <c r="F266" s="85"/>
      <c r="H266" s="43"/>
    </row>
    <row r="267" spans="1:8" s="42" customFormat="1" ht="114.75" x14ac:dyDescent="0.2">
      <c r="A267" s="108" t="s">
        <v>202</v>
      </c>
      <c r="B267" s="140" t="s">
        <v>2067</v>
      </c>
      <c r="C267" s="13" t="s">
        <v>96</v>
      </c>
      <c r="D267" s="137">
        <f>D265</f>
        <v>1873</v>
      </c>
      <c r="E267" s="1">
        <v>0</v>
      </c>
      <c r="F267" s="85">
        <f>D267*E267</f>
        <v>0</v>
      </c>
      <c r="H267" s="43"/>
    </row>
    <row r="268" spans="1:8" s="42" customFormat="1" ht="12.75" x14ac:dyDescent="0.2">
      <c r="A268" s="108"/>
      <c r="B268" s="140"/>
      <c r="C268" s="13"/>
      <c r="D268" s="137"/>
      <c r="E268" s="1"/>
      <c r="F268" s="85"/>
      <c r="H268" s="43"/>
    </row>
    <row r="269" spans="1:8" s="42" customFormat="1" ht="102" x14ac:dyDescent="0.2">
      <c r="A269" s="108" t="s">
        <v>203</v>
      </c>
      <c r="B269" s="140" t="s">
        <v>2064</v>
      </c>
      <c r="C269" s="13" t="s">
        <v>96</v>
      </c>
      <c r="D269" s="137">
        <f>ROUND(2827*103/100,0)</f>
        <v>2912</v>
      </c>
      <c r="E269" s="1">
        <v>0</v>
      </c>
      <c r="F269" s="85">
        <f>D269*E269</f>
        <v>0</v>
      </c>
      <c r="H269" s="43"/>
    </row>
    <row r="270" spans="1:8" s="42" customFormat="1" ht="12.75" x14ac:dyDescent="0.2">
      <c r="A270" s="108"/>
      <c r="B270" s="141"/>
      <c r="C270" s="13"/>
      <c r="D270" s="137"/>
      <c r="E270" s="1"/>
      <c r="F270" s="85"/>
      <c r="H270" s="43"/>
    </row>
    <row r="271" spans="1:8" s="42" customFormat="1" ht="114.75" x14ac:dyDescent="0.2">
      <c r="A271" s="108" t="s">
        <v>204</v>
      </c>
      <c r="B271" s="140" t="s">
        <v>2073</v>
      </c>
      <c r="C271" s="13" t="s">
        <v>96</v>
      </c>
      <c r="D271" s="137">
        <f>D269</f>
        <v>2912</v>
      </c>
      <c r="E271" s="1">
        <v>0</v>
      </c>
      <c r="F271" s="85">
        <f>D271*E271</f>
        <v>0</v>
      </c>
      <c r="H271" s="43"/>
    </row>
    <row r="272" spans="1:8" s="42" customFormat="1" ht="12.75" x14ac:dyDescent="0.2">
      <c r="A272" s="108"/>
      <c r="B272" s="135"/>
      <c r="C272" s="13"/>
      <c r="D272" s="137"/>
      <c r="E272" s="1"/>
      <c r="F272" s="85"/>
      <c r="H272" s="43"/>
    </row>
    <row r="273" spans="1:8" s="42" customFormat="1" ht="69.75" customHeight="1" x14ac:dyDescent="0.2">
      <c r="A273" s="108" t="s">
        <v>179</v>
      </c>
      <c r="B273" s="135" t="s">
        <v>1031</v>
      </c>
      <c r="C273" s="78" t="s">
        <v>96</v>
      </c>
      <c r="D273" s="137">
        <f>ROUND(100*103/100,0)</f>
        <v>103</v>
      </c>
      <c r="E273" s="1">
        <v>0</v>
      </c>
      <c r="F273" s="85">
        <f t="shared" ref="F273" si="19">D273*E273</f>
        <v>0</v>
      </c>
      <c r="H273" s="43"/>
    </row>
    <row r="274" spans="1:8" s="42" customFormat="1" ht="12.75" x14ac:dyDescent="0.2">
      <c r="A274" s="108"/>
      <c r="B274" s="135"/>
      <c r="C274" s="139"/>
      <c r="D274" s="137"/>
      <c r="E274" s="1"/>
      <c r="F274" s="85"/>
      <c r="H274" s="43"/>
    </row>
    <row r="275" spans="1:8" s="42" customFormat="1" ht="63.75" x14ac:dyDescent="0.2">
      <c r="A275" s="108" t="s">
        <v>205</v>
      </c>
      <c r="B275" s="135" t="s">
        <v>1032</v>
      </c>
      <c r="C275" s="78" t="s">
        <v>96</v>
      </c>
      <c r="D275" s="137">
        <f>ROUND(6*103/100,0)</f>
        <v>6</v>
      </c>
      <c r="E275" s="1">
        <v>0</v>
      </c>
      <c r="F275" s="85">
        <f t="shared" ref="F275" si="20">D275*E275</f>
        <v>0</v>
      </c>
      <c r="H275" s="43"/>
    </row>
    <row r="276" spans="1:8" s="42" customFormat="1" ht="12.75" x14ac:dyDescent="0.2">
      <c r="A276" s="108"/>
      <c r="B276" s="135"/>
      <c r="C276" s="139"/>
      <c r="D276" s="137"/>
      <c r="E276" s="1"/>
      <c r="F276" s="85"/>
      <c r="H276" s="43"/>
    </row>
    <row r="277" spans="1:8" s="42" customFormat="1" ht="63.75" x14ac:dyDescent="0.2">
      <c r="A277" s="108" t="s">
        <v>180</v>
      </c>
      <c r="B277" s="135" t="s">
        <v>1033</v>
      </c>
      <c r="C277" s="78" t="s">
        <v>96</v>
      </c>
      <c r="D277" s="137">
        <f>ROUND(5*103/100,0)</f>
        <v>5</v>
      </c>
      <c r="E277" s="1">
        <v>0</v>
      </c>
      <c r="F277" s="85">
        <f t="shared" ref="F277" si="21">D277*E277</f>
        <v>0</v>
      </c>
      <c r="H277" s="43"/>
    </row>
    <row r="278" spans="1:8" s="42" customFormat="1" ht="12.75" x14ac:dyDescent="0.2">
      <c r="A278" s="108"/>
      <c r="B278" s="135"/>
      <c r="C278" s="139"/>
      <c r="D278" s="137"/>
      <c r="E278" s="1"/>
      <c r="F278" s="85"/>
      <c r="H278" s="43"/>
    </row>
    <row r="279" spans="1:8" s="42" customFormat="1" ht="63.75" x14ac:dyDescent="0.2">
      <c r="A279" s="108" t="s">
        <v>181</v>
      </c>
      <c r="B279" s="135" t="s">
        <v>1034</v>
      </c>
      <c r="C279" s="78" t="s">
        <v>96</v>
      </c>
      <c r="D279" s="137">
        <f>ROUND(9*103/100,0)</f>
        <v>9</v>
      </c>
      <c r="E279" s="1">
        <v>0</v>
      </c>
      <c r="F279" s="85">
        <f t="shared" ref="F279" si="22">D279*E279</f>
        <v>0</v>
      </c>
      <c r="H279" s="43"/>
    </row>
    <row r="280" spans="1:8" s="42" customFormat="1" ht="12.75" x14ac:dyDescent="0.2">
      <c r="A280" s="108"/>
      <c r="B280" s="135"/>
      <c r="C280" s="139"/>
      <c r="D280" s="137"/>
      <c r="E280" s="1"/>
      <c r="F280" s="85"/>
      <c r="H280" s="43"/>
    </row>
    <row r="281" spans="1:8" s="42" customFormat="1" ht="63.75" x14ac:dyDescent="0.2">
      <c r="A281" s="108" t="s">
        <v>182</v>
      </c>
      <c r="B281" s="135" t="s">
        <v>1035</v>
      </c>
      <c r="C281" s="78" t="s">
        <v>96</v>
      </c>
      <c r="D281" s="137">
        <f>ROUND(40*103/100,0)</f>
        <v>41</v>
      </c>
      <c r="E281" s="1">
        <v>0</v>
      </c>
      <c r="F281" s="85">
        <f t="shared" ref="F281" si="23">D281*E281</f>
        <v>0</v>
      </c>
      <c r="H281" s="43"/>
    </row>
    <row r="282" spans="1:8" s="42" customFormat="1" ht="12.75" x14ac:dyDescent="0.2">
      <c r="A282" s="108"/>
      <c r="B282" s="138"/>
      <c r="C282" s="13"/>
      <c r="D282" s="137"/>
      <c r="E282" s="1"/>
      <c r="F282" s="85"/>
      <c r="H282" s="43"/>
    </row>
    <row r="283" spans="1:8" s="42" customFormat="1" ht="55.5" customHeight="1" x14ac:dyDescent="0.2">
      <c r="A283" s="108"/>
      <c r="B283" s="136" t="s">
        <v>320</v>
      </c>
      <c r="C283" s="139"/>
      <c r="D283" s="137"/>
      <c r="E283" s="1"/>
      <c r="F283" s="85"/>
      <c r="H283" s="43"/>
    </row>
    <row r="284" spans="1:8" s="42" customFormat="1" ht="12.75" x14ac:dyDescent="0.2">
      <c r="A284" s="108"/>
      <c r="B284" s="135"/>
      <c r="C284" s="13"/>
      <c r="D284" s="137"/>
      <c r="E284" s="1"/>
      <c r="F284" s="85"/>
      <c r="H284" s="43"/>
    </row>
    <row r="285" spans="1:8" s="42" customFormat="1" ht="25.5" x14ac:dyDescent="0.2">
      <c r="A285" s="108" t="s">
        <v>256</v>
      </c>
      <c r="B285" s="140" t="s">
        <v>776</v>
      </c>
      <c r="C285" s="13" t="s">
        <v>66</v>
      </c>
      <c r="D285" s="137">
        <v>1</v>
      </c>
      <c r="E285" s="1">
        <v>0</v>
      </c>
      <c r="F285" s="85">
        <f>D285*E285</f>
        <v>0</v>
      </c>
      <c r="H285" s="43"/>
    </row>
    <row r="286" spans="1:8" s="42" customFormat="1" ht="12.75" x14ac:dyDescent="0.2">
      <c r="A286" s="108"/>
      <c r="B286" s="141"/>
      <c r="C286" s="13"/>
      <c r="D286" s="137"/>
      <c r="E286" s="1"/>
      <c r="F286" s="85"/>
      <c r="H286" s="43"/>
    </row>
    <row r="287" spans="1:8" s="42" customFormat="1" ht="25.5" x14ac:dyDescent="0.2">
      <c r="A287" s="108" t="s">
        <v>257</v>
      </c>
      <c r="B287" s="140" t="s">
        <v>777</v>
      </c>
      <c r="C287" s="13" t="s">
        <v>66</v>
      </c>
      <c r="D287" s="137">
        <v>6</v>
      </c>
      <c r="E287" s="1">
        <v>0</v>
      </c>
      <c r="F287" s="85">
        <f>D287*E287</f>
        <v>0</v>
      </c>
      <c r="H287" s="43"/>
    </row>
    <row r="288" spans="1:8" s="42" customFormat="1" ht="12.75" x14ac:dyDescent="0.2">
      <c r="A288" s="138"/>
      <c r="B288" s="141"/>
      <c r="C288" s="138"/>
      <c r="D288" s="138"/>
      <c r="E288" s="173"/>
      <c r="F288" s="138"/>
      <c r="H288" s="43"/>
    </row>
    <row r="289" spans="1:8" s="42" customFormat="1" ht="25.5" x14ac:dyDescent="0.2">
      <c r="A289" s="108" t="s">
        <v>258</v>
      </c>
      <c r="B289" s="140" t="s">
        <v>206</v>
      </c>
      <c r="C289" s="13" t="s">
        <v>66</v>
      </c>
      <c r="D289" s="137">
        <v>4</v>
      </c>
      <c r="E289" s="1">
        <v>0</v>
      </c>
      <c r="F289" s="85">
        <f>D289*E289</f>
        <v>0</v>
      </c>
      <c r="H289" s="43"/>
    </row>
    <row r="290" spans="1:8" s="42" customFormat="1" ht="12.75" x14ac:dyDescent="0.2">
      <c r="A290" s="108"/>
      <c r="B290" s="141"/>
      <c r="C290" s="138"/>
      <c r="D290" s="138"/>
      <c r="E290" s="173"/>
      <c r="F290" s="138"/>
      <c r="H290" s="43"/>
    </row>
    <row r="291" spans="1:8" s="42" customFormat="1" ht="51" x14ac:dyDescent="0.2">
      <c r="A291" s="108" t="s">
        <v>94</v>
      </c>
      <c r="B291" s="140" t="s">
        <v>209</v>
      </c>
      <c r="C291" s="13" t="s">
        <v>66</v>
      </c>
      <c r="D291" s="137">
        <v>1</v>
      </c>
      <c r="E291" s="1">
        <v>0</v>
      </c>
      <c r="F291" s="85">
        <f>D291*E291</f>
        <v>0</v>
      </c>
      <c r="H291" s="43"/>
    </row>
    <row r="292" spans="1:8" s="42" customFormat="1" ht="12.75" x14ac:dyDescent="0.2">
      <c r="A292" s="138"/>
      <c r="B292" s="141"/>
      <c r="C292" s="13"/>
      <c r="D292" s="137"/>
      <c r="E292" s="1"/>
      <c r="F292" s="85"/>
      <c r="H292" s="43"/>
    </row>
    <row r="293" spans="1:8" s="42" customFormat="1" ht="12.75" x14ac:dyDescent="0.2">
      <c r="A293" s="108" t="s">
        <v>95</v>
      </c>
      <c r="B293" s="140" t="s">
        <v>242</v>
      </c>
      <c r="C293" s="13" t="s">
        <v>66</v>
      </c>
      <c r="D293" s="137">
        <v>2</v>
      </c>
      <c r="E293" s="1">
        <v>0</v>
      </c>
      <c r="F293" s="85">
        <f t="shared" ref="F293" si="24">D293*E293</f>
        <v>0</v>
      </c>
      <c r="H293" s="43"/>
    </row>
    <row r="294" spans="1:8" s="42" customFormat="1" ht="12.75" x14ac:dyDescent="0.2">
      <c r="A294" s="108"/>
      <c r="B294" s="140"/>
      <c r="C294" s="13"/>
      <c r="D294" s="137"/>
      <c r="E294" s="1"/>
      <c r="F294" s="85"/>
      <c r="H294" s="43"/>
    </row>
    <row r="295" spans="1:8" s="42" customFormat="1" ht="12.75" x14ac:dyDescent="0.2">
      <c r="A295" s="108" t="s">
        <v>259</v>
      </c>
      <c r="B295" s="140" t="s">
        <v>241</v>
      </c>
      <c r="C295" s="13" t="s">
        <v>66</v>
      </c>
      <c r="D295" s="137">
        <v>1</v>
      </c>
      <c r="E295" s="1">
        <v>0</v>
      </c>
      <c r="F295" s="85">
        <f t="shared" ref="F295" si="25">D295*E295</f>
        <v>0</v>
      </c>
      <c r="H295" s="43"/>
    </row>
    <row r="296" spans="1:8" s="42" customFormat="1" ht="12.75" x14ac:dyDescent="0.2">
      <c r="A296" s="138"/>
      <c r="B296" s="141"/>
      <c r="C296" s="13"/>
      <c r="D296" s="137"/>
      <c r="E296" s="1"/>
      <c r="F296" s="85"/>
      <c r="H296" s="43"/>
    </row>
    <row r="297" spans="1:8" s="42" customFormat="1" ht="25.5" x14ac:dyDescent="0.2">
      <c r="A297" s="108" t="s">
        <v>260</v>
      </c>
      <c r="B297" s="141" t="s">
        <v>778</v>
      </c>
      <c r="C297" s="13" t="s">
        <v>66</v>
      </c>
      <c r="D297" s="137">
        <v>1</v>
      </c>
      <c r="E297" s="1">
        <v>0</v>
      </c>
      <c r="F297" s="85">
        <f>D297*E297</f>
        <v>0</v>
      </c>
      <c r="H297" s="43"/>
    </row>
    <row r="298" spans="1:8" s="42" customFormat="1" ht="12.75" x14ac:dyDescent="0.2">
      <c r="A298" s="108"/>
      <c r="B298" s="141"/>
      <c r="C298" s="13"/>
      <c r="D298" s="137"/>
      <c r="E298" s="1"/>
      <c r="F298" s="85"/>
      <c r="H298" s="43"/>
    </row>
    <row r="299" spans="1:8" s="42" customFormat="1" ht="25.5" x14ac:dyDescent="0.2">
      <c r="A299" s="108" t="s">
        <v>261</v>
      </c>
      <c r="B299" s="141" t="s">
        <v>238</v>
      </c>
      <c r="C299" s="13" t="s">
        <v>66</v>
      </c>
      <c r="D299" s="137">
        <v>7</v>
      </c>
      <c r="E299" s="1">
        <v>0</v>
      </c>
      <c r="F299" s="85">
        <f>D299*E299</f>
        <v>0</v>
      </c>
      <c r="H299" s="43"/>
    </row>
    <row r="300" spans="1:8" s="42" customFormat="1" ht="12.75" x14ac:dyDescent="0.2">
      <c r="A300" s="138"/>
      <c r="B300" s="141"/>
      <c r="C300" s="13"/>
      <c r="D300" s="137"/>
      <c r="E300" s="1"/>
      <c r="F300" s="85"/>
      <c r="H300" s="43"/>
    </row>
    <row r="301" spans="1:8" s="42" customFormat="1" ht="25.5" x14ac:dyDescent="0.2">
      <c r="A301" s="108" t="s">
        <v>262</v>
      </c>
      <c r="B301" s="141" t="s">
        <v>240</v>
      </c>
      <c r="C301" s="13" t="s">
        <v>66</v>
      </c>
      <c r="D301" s="137">
        <v>22</v>
      </c>
      <c r="E301" s="1">
        <v>0</v>
      </c>
      <c r="F301" s="85">
        <f>D301*E301</f>
        <v>0</v>
      </c>
      <c r="H301" s="43"/>
    </row>
    <row r="302" spans="1:8" s="42" customFormat="1" ht="12.75" x14ac:dyDescent="0.2">
      <c r="A302" s="108"/>
      <c r="B302" s="141"/>
      <c r="C302" s="13"/>
      <c r="D302" s="137"/>
      <c r="E302" s="1"/>
      <c r="F302" s="85"/>
      <c r="H302" s="43"/>
    </row>
    <row r="303" spans="1:8" s="42" customFormat="1" ht="25.5" x14ac:dyDescent="0.2">
      <c r="A303" s="108" t="s">
        <v>263</v>
      </c>
      <c r="B303" s="141" t="s">
        <v>212</v>
      </c>
      <c r="C303" s="13" t="s">
        <v>66</v>
      </c>
      <c r="D303" s="137">
        <v>4</v>
      </c>
      <c r="E303" s="1">
        <v>0</v>
      </c>
      <c r="F303" s="85">
        <f>D303*E303</f>
        <v>0</v>
      </c>
      <c r="H303" s="43"/>
    </row>
    <row r="304" spans="1:8" s="42" customFormat="1" ht="12.75" x14ac:dyDescent="0.2">
      <c r="A304" s="138"/>
      <c r="B304" s="141"/>
      <c r="C304" s="13"/>
      <c r="D304" s="137"/>
      <c r="E304" s="1"/>
      <c r="F304" s="85"/>
      <c r="H304" s="43"/>
    </row>
    <row r="305" spans="1:8" s="42" customFormat="1" ht="12.75" x14ac:dyDescent="0.2">
      <c r="A305" s="108" t="s">
        <v>264</v>
      </c>
      <c r="B305" s="141" t="s">
        <v>235</v>
      </c>
      <c r="C305" s="13" t="s">
        <v>66</v>
      </c>
      <c r="D305" s="137">
        <v>4</v>
      </c>
      <c r="E305" s="1">
        <v>0</v>
      </c>
      <c r="F305" s="85">
        <f t="shared" ref="F305" si="26">D305*E305</f>
        <v>0</v>
      </c>
      <c r="H305" s="43"/>
    </row>
    <row r="306" spans="1:8" s="42" customFormat="1" ht="12.75" x14ac:dyDescent="0.2">
      <c r="A306" s="108"/>
      <c r="B306" s="141"/>
      <c r="C306" s="13"/>
      <c r="D306" s="137"/>
      <c r="E306" s="1"/>
      <c r="F306" s="85"/>
      <c r="H306" s="43"/>
    </row>
    <row r="307" spans="1:8" s="42" customFormat="1" ht="12.75" x14ac:dyDescent="0.2">
      <c r="A307" s="108" t="s">
        <v>265</v>
      </c>
      <c r="B307" s="141" t="s">
        <v>779</v>
      </c>
      <c r="C307" s="13" t="s">
        <v>66</v>
      </c>
      <c r="D307" s="137">
        <v>1</v>
      </c>
      <c r="E307" s="1">
        <v>0</v>
      </c>
      <c r="F307" s="85">
        <f t="shared" ref="F307" si="27">D307*E307</f>
        <v>0</v>
      </c>
      <c r="H307" s="43"/>
    </row>
    <row r="308" spans="1:8" s="42" customFormat="1" ht="12.75" x14ac:dyDescent="0.2">
      <c r="A308" s="138"/>
      <c r="B308" s="141"/>
      <c r="C308" s="13"/>
      <c r="D308" s="137"/>
      <c r="E308" s="1"/>
      <c r="F308" s="85"/>
      <c r="H308" s="43"/>
    </row>
    <row r="309" spans="1:8" s="42" customFormat="1" ht="25.5" x14ac:dyDescent="0.2">
      <c r="A309" s="108" t="s">
        <v>266</v>
      </c>
      <c r="B309" s="141" t="s">
        <v>780</v>
      </c>
      <c r="C309" s="13" t="s">
        <v>66</v>
      </c>
      <c r="D309" s="137">
        <v>1</v>
      </c>
      <c r="E309" s="1">
        <v>0</v>
      </c>
      <c r="F309" s="85">
        <f t="shared" ref="F309" si="28">D309*E309</f>
        <v>0</v>
      </c>
      <c r="H309" s="43"/>
    </row>
    <row r="310" spans="1:8" s="42" customFormat="1" ht="12.75" x14ac:dyDescent="0.2">
      <c r="A310" s="108"/>
      <c r="B310" s="141"/>
      <c r="C310" s="13"/>
      <c r="D310" s="137"/>
      <c r="E310" s="1"/>
      <c r="F310" s="85"/>
      <c r="H310" s="43"/>
    </row>
    <row r="311" spans="1:8" s="42" customFormat="1" ht="25.5" x14ac:dyDescent="0.2">
      <c r="A311" s="108" t="s">
        <v>267</v>
      </c>
      <c r="B311" s="141" t="s">
        <v>781</v>
      </c>
      <c r="C311" s="13" t="s">
        <v>66</v>
      </c>
      <c r="D311" s="137">
        <v>1</v>
      </c>
      <c r="E311" s="1">
        <v>0</v>
      </c>
      <c r="F311" s="85">
        <f t="shared" ref="F311" si="29">D311*E311</f>
        <v>0</v>
      </c>
      <c r="H311" s="43"/>
    </row>
    <row r="312" spans="1:8" s="42" customFormat="1" ht="12.75" x14ac:dyDescent="0.2">
      <c r="A312" s="108"/>
      <c r="B312" s="141"/>
      <c r="C312" s="13"/>
      <c r="D312" s="137"/>
      <c r="E312" s="1"/>
      <c r="F312" s="85"/>
      <c r="H312" s="43"/>
    </row>
    <row r="313" spans="1:8" s="42" customFormat="1" ht="25.5" x14ac:dyDescent="0.2">
      <c r="A313" s="108" t="s">
        <v>97</v>
      </c>
      <c r="B313" s="141" t="s">
        <v>782</v>
      </c>
      <c r="C313" s="13" t="s">
        <v>66</v>
      </c>
      <c r="D313" s="137">
        <v>1</v>
      </c>
      <c r="E313" s="1">
        <v>0</v>
      </c>
      <c r="F313" s="85">
        <f t="shared" ref="F313" si="30">D313*E313</f>
        <v>0</v>
      </c>
      <c r="H313" s="43"/>
    </row>
    <row r="314" spans="1:8" s="42" customFormat="1" ht="12.75" x14ac:dyDescent="0.2">
      <c r="A314" s="108"/>
      <c r="B314" s="141"/>
      <c r="C314" s="13"/>
      <c r="D314" s="137"/>
      <c r="E314" s="1"/>
      <c r="F314" s="85"/>
      <c r="H314" s="43"/>
    </row>
    <row r="315" spans="1:8" s="42" customFormat="1" ht="12.75" x14ac:dyDescent="0.2">
      <c r="A315" s="108" t="s">
        <v>268</v>
      </c>
      <c r="B315" s="141" t="s">
        <v>783</v>
      </c>
      <c r="C315" s="13" t="s">
        <v>66</v>
      </c>
      <c r="D315" s="137">
        <v>1</v>
      </c>
      <c r="E315" s="1">
        <v>0</v>
      </c>
      <c r="F315" s="85">
        <f t="shared" ref="F315" si="31">D315*E315</f>
        <v>0</v>
      </c>
      <c r="H315" s="43"/>
    </row>
    <row r="316" spans="1:8" s="42" customFormat="1" ht="12.75" x14ac:dyDescent="0.2">
      <c r="A316" s="108"/>
      <c r="B316" s="141"/>
      <c r="C316" s="13"/>
      <c r="D316" s="137"/>
      <c r="E316" s="1"/>
      <c r="F316" s="85"/>
      <c r="H316" s="43"/>
    </row>
    <row r="317" spans="1:8" s="42" customFormat="1" ht="12.75" x14ac:dyDescent="0.2">
      <c r="A317" s="108" t="s">
        <v>269</v>
      </c>
      <c r="B317" s="141" t="s">
        <v>784</v>
      </c>
      <c r="C317" s="13" t="s">
        <v>66</v>
      </c>
      <c r="D317" s="137">
        <v>3</v>
      </c>
      <c r="E317" s="1">
        <v>0</v>
      </c>
      <c r="F317" s="85">
        <f t="shared" ref="F317" si="32">D317*E317</f>
        <v>0</v>
      </c>
      <c r="H317" s="43"/>
    </row>
    <row r="318" spans="1:8" s="42" customFormat="1" ht="12.75" x14ac:dyDescent="0.2">
      <c r="A318" s="108"/>
      <c r="B318" s="141"/>
      <c r="C318" s="13"/>
      <c r="D318" s="137"/>
      <c r="E318" s="1"/>
      <c r="F318" s="85"/>
      <c r="H318" s="43"/>
    </row>
    <row r="319" spans="1:8" s="42" customFormat="1" ht="25.5" x14ac:dyDescent="0.2">
      <c r="A319" s="108" t="s">
        <v>98</v>
      </c>
      <c r="B319" s="141" t="s">
        <v>237</v>
      </c>
      <c r="C319" s="13" t="s">
        <v>66</v>
      </c>
      <c r="D319" s="137">
        <v>3</v>
      </c>
      <c r="E319" s="1">
        <v>0</v>
      </c>
      <c r="F319" s="85">
        <f t="shared" ref="F319" si="33">D319*E319</f>
        <v>0</v>
      </c>
      <c r="H319" s="43"/>
    </row>
    <row r="320" spans="1:8" s="42" customFormat="1" ht="12.75" x14ac:dyDescent="0.2">
      <c r="A320" s="108"/>
      <c r="B320" s="141"/>
      <c r="C320" s="13"/>
      <c r="D320" s="137"/>
      <c r="E320" s="1"/>
      <c r="F320" s="85"/>
      <c r="H320" s="43"/>
    </row>
    <row r="321" spans="1:8" s="42" customFormat="1" ht="25.5" x14ac:dyDescent="0.2">
      <c r="A321" s="108" t="s">
        <v>270</v>
      </c>
      <c r="B321" s="141" t="s">
        <v>702</v>
      </c>
      <c r="C321" s="13" t="s">
        <v>66</v>
      </c>
      <c r="D321" s="137">
        <v>1</v>
      </c>
      <c r="E321" s="1">
        <v>0</v>
      </c>
      <c r="F321" s="85">
        <f t="shared" ref="F321" si="34">D321*E321</f>
        <v>0</v>
      </c>
      <c r="H321" s="43"/>
    </row>
    <row r="322" spans="1:8" s="42" customFormat="1" ht="12.75" x14ac:dyDescent="0.2">
      <c r="A322" s="108"/>
      <c r="B322" s="141"/>
      <c r="C322" s="13"/>
      <c r="D322" s="137"/>
      <c r="E322" s="1"/>
      <c r="F322" s="85"/>
      <c r="H322" s="43"/>
    </row>
    <row r="323" spans="1:8" s="42" customFormat="1" ht="25.5" x14ac:dyDescent="0.2">
      <c r="A323" s="108" t="s">
        <v>271</v>
      </c>
      <c r="B323" s="141" t="s">
        <v>785</v>
      </c>
      <c r="C323" s="13" t="s">
        <v>66</v>
      </c>
      <c r="D323" s="137">
        <v>1</v>
      </c>
      <c r="E323" s="1">
        <v>0</v>
      </c>
      <c r="F323" s="85">
        <f t="shared" ref="F323" si="35">D323*E323</f>
        <v>0</v>
      </c>
      <c r="H323" s="43"/>
    </row>
    <row r="324" spans="1:8" s="42" customFormat="1" ht="12.75" x14ac:dyDescent="0.2">
      <c r="A324" s="108"/>
      <c r="B324" s="141"/>
      <c r="C324" s="13"/>
      <c r="D324" s="137"/>
      <c r="E324" s="1"/>
      <c r="F324" s="85"/>
      <c r="H324" s="43"/>
    </row>
    <row r="325" spans="1:8" s="42" customFormat="1" ht="25.5" x14ac:dyDescent="0.2">
      <c r="A325" s="108" t="s">
        <v>272</v>
      </c>
      <c r="B325" s="141" t="s">
        <v>786</v>
      </c>
      <c r="C325" s="13" t="s">
        <v>66</v>
      </c>
      <c r="D325" s="137">
        <v>2</v>
      </c>
      <c r="E325" s="1">
        <v>0</v>
      </c>
      <c r="F325" s="85">
        <f t="shared" ref="F325" si="36">D325*E325</f>
        <v>0</v>
      </c>
      <c r="H325" s="43"/>
    </row>
    <row r="326" spans="1:8" s="42" customFormat="1" ht="12.75" x14ac:dyDescent="0.2">
      <c r="A326" s="108"/>
      <c r="B326" s="141"/>
      <c r="C326" s="13"/>
      <c r="D326" s="137"/>
      <c r="E326" s="1"/>
      <c r="F326" s="85"/>
      <c r="H326" s="43"/>
    </row>
    <row r="327" spans="1:8" s="42" customFormat="1" ht="25.5" x14ac:dyDescent="0.2">
      <c r="A327" s="108" t="s">
        <v>273</v>
      </c>
      <c r="B327" s="141" t="s">
        <v>316</v>
      </c>
      <c r="C327" s="13" t="s">
        <v>66</v>
      </c>
      <c r="D327" s="137">
        <v>10</v>
      </c>
      <c r="E327" s="1">
        <v>0</v>
      </c>
      <c r="F327" s="85">
        <f t="shared" ref="F327" si="37">D327*E327</f>
        <v>0</v>
      </c>
      <c r="H327" s="43"/>
    </row>
    <row r="328" spans="1:8" s="42" customFormat="1" ht="12.75" x14ac:dyDescent="0.2">
      <c r="A328" s="108"/>
      <c r="B328" s="141"/>
      <c r="C328" s="13"/>
      <c r="D328" s="137"/>
      <c r="E328" s="1"/>
      <c r="F328" s="85"/>
      <c r="H328" s="43"/>
    </row>
    <row r="329" spans="1:8" s="42" customFormat="1" ht="25.5" x14ac:dyDescent="0.2">
      <c r="A329" s="108" t="s">
        <v>274</v>
      </c>
      <c r="B329" s="141" t="s">
        <v>787</v>
      </c>
      <c r="C329" s="13" t="s">
        <v>66</v>
      </c>
      <c r="D329" s="137">
        <v>10</v>
      </c>
      <c r="E329" s="1">
        <v>0</v>
      </c>
      <c r="F329" s="85">
        <f t="shared" ref="F329" si="38">D329*E329</f>
        <v>0</v>
      </c>
      <c r="H329" s="43"/>
    </row>
    <row r="330" spans="1:8" s="42" customFormat="1" ht="12.75" x14ac:dyDescent="0.2">
      <c r="A330" s="108"/>
      <c r="B330" s="141"/>
      <c r="C330" s="13"/>
      <c r="D330" s="137"/>
      <c r="E330" s="1"/>
      <c r="F330" s="85"/>
      <c r="H330" s="43"/>
    </row>
    <row r="331" spans="1:8" s="42" customFormat="1" ht="12.75" x14ac:dyDescent="0.2">
      <c r="A331" s="108" t="s">
        <v>100</v>
      </c>
      <c r="B331" s="141" t="s">
        <v>788</v>
      </c>
      <c r="C331" s="13" t="s">
        <v>66</v>
      </c>
      <c r="D331" s="137">
        <v>1</v>
      </c>
      <c r="E331" s="1">
        <v>0</v>
      </c>
      <c r="F331" s="85">
        <f t="shared" ref="F331" si="39">D331*E331</f>
        <v>0</v>
      </c>
      <c r="H331" s="43"/>
    </row>
    <row r="332" spans="1:8" s="42" customFormat="1" ht="12.75" x14ac:dyDescent="0.2">
      <c r="A332" s="108"/>
      <c r="B332" s="141"/>
      <c r="C332" s="13"/>
      <c r="D332" s="137"/>
      <c r="E332" s="1"/>
      <c r="F332" s="85"/>
      <c r="H332" s="43"/>
    </row>
    <row r="333" spans="1:8" s="42" customFormat="1" ht="12.75" x14ac:dyDescent="0.2">
      <c r="A333" s="108" t="s">
        <v>275</v>
      </c>
      <c r="B333" s="141" t="s">
        <v>753</v>
      </c>
      <c r="C333" s="13" t="s">
        <v>66</v>
      </c>
      <c r="D333" s="137">
        <v>1</v>
      </c>
      <c r="E333" s="1">
        <v>0</v>
      </c>
      <c r="F333" s="85">
        <f t="shared" ref="F333" si="40">D333*E333</f>
        <v>0</v>
      </c>
      <c r="H333" s="43"/>
    </row>
    <row r="334" spans="1:8" s="42" customFormat="1" ht="12.75" x14ac:dyDescent="0.2">
      <c r="A334" s="108"/>
      <c r="B334" s="141"/>
      <c r="C334" s="13"/>
      <c r="D334" s="137"/>
      <c r="E334" s="1"/>
      <c r="F334" s="85"/>
      <c r="H334" s="43"/>
    </row>
    <row r="335" spans="1:8" s="42" customFormat="1" ht="12.75" x14ac:dyDescent="0.2">
      <c r="A335" s="108" t="s">
        <v>276</v>
      </c>
      <c r="B335" s="141" t="s">
        <v>789</v>
      </c>
      <c r="C335" s="13" t="s">
        <v>66</v>
      </c>
      <c r="D335" s="137">
        <v>1</v>
      </c>
      <c r="E335" s="1">
        <v>0</v>
      </c>
      <c r="F335" s="85">
        <f t="shared" ref="F335" si="41">D335*E335</f>
        <v>0</v>
      </c>
      <c r="H335" s="43"/>
    </row>
    <row r="336" spans="1:8" s="42" customFormat="1" ht="12.75" x14ac:dyDescent="0.2">
      <c r="A336" s="108"/>
      <c r="B336" s="141"/>
      <c r="C336" s="13"/>
      <c r="D336" s="137"/>
      <c r="E336" s="1"/>
      <c r="F336" s="85"/>
      <c r="H336" s="43"/>
    </row>
    <row r="337" spans="1:8" s="42" customFormat="1" ht="12.75" x14ac:dyDescent="0.2">
      <c r="A337" s="108" t="s">
        <v>277</v>
      </c>
      <c r="B337" s="141" t="s">
        <v>790</v>
      </c>
      <c r="C337" s="13" t="s">
        <v>66</v>
      </c>
      <c r="D337" s="137">
        <v>1</v>
      </c>
      <c r="E337" s="1">
        <v>0</v>
      </c>
      <c r="F337" s="85">
        <f t="shared" ref="F337" si="42">D337*E337</f>
        <v>0</v>
      </c>
      <c r="H337" s="43"/>
    </row>
    <row r="338" spans="1:8" s="42" customFormat="1" ht="12.75" x14ac:dyDescent="0.2">
      <c r="A338" s="108"/>
      <c r="B338" s="141"/>
      <c r="C338" s="13"/>
      <c r="D338" s="137"/>
      <c r="E338" s="1"/>
      <c r="F338" s="85"/>
      <c r="H338" s="43"/>
    </row>
    <row r="339" spans="1:8" s="42" customFormat="1" ht="12.75" x14ac:dyDescent="0.2">
      <c r="A339" s="108" t="s">
        <v>278</v>
      </c>
      <c r="B339" s="141" t="s">
        <v>791</v>
      </c>
      <c r="C339" s="13" t="s">
        <v>66</v>
      </c>
      <c r="D339" s="137">
        <v>2</v>
      </c>
      <c r="E339" s="1">
        <v>0</v>
      </c>
      <c r="F339" s="85">
        <f t="shared" ref="F339" si="43">D339*E339</f>
        <v>0</v>
      </c>
      <c r="H339" s="43"/>
    </row>
    <row r="340" spans="1:8" s="42" customFormat="1" ht="12.75" x14ac:dyDescent="0.2">
      <c r="A340" s="108"/>
      <c r="B340" s="141"/>
      <c r="C340" s="13"/>
      <c r="D340" s="137"/>
      <c r="E340" s="1"/>
      <c r="F340" s="85"/>
      <c r="H340" s="43"/>
    </row>
    <row r="341" spans="1:8" s="42" customFormat="1" ht="12.75" x14ac:dyDescent="0.2">
      <c r="A341" s="108" t="s">
        <v>279</v>
      </c>
      <c r="B341" s="141" t="s">
        <v>214</v>
      </c>
      <c r="C341" s="13" t="s">
        <v>66</v>
      </c>
      <c r="D341" s="137">
        <v>5</v>
      </c>
      <c r="E341" s="1">
        <v>0</v>
      </c>
      <c r="F341" s="85">
        <f t="shared" ref="F341" si="44">D341*E341</f>
        <v>0</v>
      </c>
      <c r="H341" s="43"/>
    </row>
    <row r="342" spans="1:8" s="42" customFormat="1" ht="12.75" x14ac:dyDescent="0.2">
      <c r="A342" s="108"/>
      <c r="B342" s="141"/>
      <c r="C342" s="13"/>
      <c r="D342" s="137"/>
      <c r="E342" s="1"/>
      <c r="F342" s="85"/>
      <c r="H342" s="43"/>
    </row>
    <row r="343" spans="1:8" s="42" customFormat="1" ht="12.75" x14ac:dyDescent="0.2">
      <c r="A343" s="108" t="s">
        <v>280</v>
      </c>
      <c r="B343" s="141" t="s">
        <v>215</v>
      </c>
      <c r="C343" s="13" t="s">
        <v>66</v>
      </c>
      <c r="D343" s="137">
        <v>1</v>
      </c>
      <c r="E343" s="1">
        <v>0</v>
      </c>
      <c r="F343" s="85">
        <f t="shared" ref="F343" si="45">D343*E343</f>
        <v>0</v>
      </c>
      <c r="H343" s="43"/>
    </row>
    <row r="344" spans="1:8" s="42" customFormat="1" ht="12.75" x14ac:dyDescent="0.2">
      <c r="A344" s="108"/>
      <c r="B344" s="141"/>
      <c r="C344" s="13"/>
      <c r="D344" s="137"/>
      <c r="E344" s="1"/>
      <c r="F344" s="85"/>
      <c r="H344" s="43"/>
    </row>
    <row r="345" spans="1:8" s="42" customFormat="1" ht="12.75" x14ac:dyDescent="0.2">
      <c r="A345" s="108" t="s">
        <v>281</v>
      </c>
      <c r="B345" s="141" t="s">
        <v>708</v>
      </c>
      <c r="C345" s="13" t="s">
        <v>66</v>
      </c>
      <c r="D345" s="137">
        <v>2</v>
      </c>
      <c r="E345" s="1">
        <v>0</v>
      </c>
      <c r="F345" s="85">
        <f t="shared" ref="F345" si="46">D345*E345</f>
        <v>0</v>
      </c>
      <c r="H345" s="43"/>
    </row>
    <row r="346" spans="1:8" s="42" customFormat="1" ht="12.75" x14ac:dyDescent="0.2">
      <c r="A346" s="108"/>
      <c r="B346" s="141"/>
      <c r="C346" s="13"/>
      <c r="D346" s="137"/>
      <c r="E346" s="1"/>
      <c r="F346" s="85"/>
      <c r="H346" s="43"/>
    </row>
    <row r="347" spans="1:8" s="42" customFormat="1" ht="12.75" x14ac:dyDescent="0.2">
      <c r="A347" s="108" t="s">
        <v>282</v>
      </c>
      <c r="B347" s="141" t="s">
        <v>792</v>
      </c>
      <c r="C347" s="13" t="s">
        <v>66</v>
      </c>
      <c r="D347" s="137">
        <v>1</v>
      </c>
      <c r="E347" s="1">
        <v>0</v>
      </c>
      <c r="F347" s="85">
        <f t="shared" ref="F347" si="47">D347*E347</f>
        <v>0</v>
      </c>
      <c r="H347" s="43"/>
    </row>
    <row r="348" spans="1:8" s="42" customFormat="1" ht="12.75" x14ac:dyDescent="0.2">
      <c r="A348" s="108"/>
      <c r="B348" s="141"/>
      <c r="C348" s="13"/>
      <c r="D348" s="137"/>
      <c r="E348" s="1"/>
      <c r="F348" s="85"/>
      <c r="H348" s="43"/>
    </row>
    <row r="349" spans="1:8" s="42" customFormat="1" ht="12.75" x14ac:dyDescent="0.2">
      <c r="A349" s="108" t="s">
        <v>283</v>
      </c>
      <c r="B349" s="141" t="s">
        <v>793</v>
      </c>
      <c r="C349" s="13" t="s">
        <v>66</v>
      </c>
      <c r="D349" s="137">
        <v>1</v>
      </c>
      <c r="E349" s="1">
        <v>0</v>
      </c>
      <c r="F349" s="85">
        <f t="shared" ref="F349" si="48">D349*E349</f>
        <v>0</v>
      </c>
      <c r="H349" s="43"/>
    </row>
    <row r="350" spans="1:8" s="42" customFormat="1" ht="12.75" x14ac:dyDescent="0.2">
      <c r="A350" s="108"/>
      <c r="B350" s="141"/>
      <c r="C350" s="13"/>
      <c r="D350" s="137"/>
      <c r="E350" s="1"/>
      <c r="F350" s="85"/>
      <c r="H350" s="43"/>
    </row>
    <row r="351" spans="1:8" s="42" customFormat="1" ht="12.75" x14ac:dyDescent="0.2">
      <c r="A351" s="108" t="s">
        <v>284</v>
      </c>
      <c r="B351" s="141" t="s">
        <v>711</v>
      </c>
      <c r="C351" s="13" t="s">
        <v>66</v>
      </c>
      <c r="D351" s="137">
        <v>2</v>
      </c>
      <c r="E351" s="1">
        <v>0</v>
      </c>
      <c r="F351" s="85">
        <f t="shared" ref="F351" si="49">D351*E351</f>
        <v>0</v>
      </c>
      <c r="H351" s="43"/>
    </row>
    <row r="352" spans="1:8" s="42" customFormat="1" ht="12.75" x14ac:dyDescent="0.2">
      <c r="A352" s="108"/>
      <c r="B352" s="141"/>
      <c r="C352" s="13"/>
      <c r="D352" s="137"/>
      <c r="E352" s="1"/>
      <c r="F352" s="85"/>
      <c r="H352" s="43"/>
    </row>
    <row r="353" spans="1:8" s="42" customFormat="1" ht="12.75" x14ac:dyDescent="0.2">
      <c r="A353" s="108" t="s">
        <v>285</v>
      </c>
      <c r="B353" s="141" t="s">
        <v>221</v>
      </c>
      <c r="C353" s="13" t="s">
        <v>66</v>
      </c>
      <c r="D353" s="137">
        <v>2</v>
      </c>
      <c r="E353" s="1">
        <v>0</v>
      </c>
      <c r="F353" s="85">
        <f t="shared" ref="F353" si="50">D353*E353</f>
        <v>0</v>
      </c>
      <c r="H353" s="43"/>
    </row>
    <row r="354" spans="1:8" s="42" customFormat="1" ht="12.75" x14ac:dyDescent="0.2">
      <c r="A354" s="108"/>
      <c r="B354" s="141"/>
      <c r="C354" s="13"/>
      <c r="D354" s="137"/>
      <c r="E354" s="1"/>
      <c r="F354" s="85"/>
      <c r="H354" s="43"/>
    </row>
    <row r="355" spans="1:8" s="42" customFormat="1" ht="12.75" x14ac:dyDescent="0.2">
      <c r="A355" s="108" t="s">
        <v>286</v>
      </c>
      <c r="B355" s="141" t="s">
        <v>794</v>
      </c>
      <c r="C355" s="13" t="s">
        <v>66</v>
      </c>
      <c r="D355" s="137">
        <v>1</v>
      </c>
      <c r="E355" s="1">
        <v>0</v>
      </c>
      <c r="F355" s="85">
        <f t="shared" ref="F355" si="51">D355*E355</f>
        <v>0</v>
      </c>
      <c r="H355" s="43"/>
    </row>
    <row r="356" spans="1:8" s="42" customFormat="1" ht="12.75" x14ac:dyDescent="0.2">
      <c r="A356" s="108"/>
      <c r="B356" s="141"/>
      <c r="C356" s="13"/>
      <c r="D356" s="137"/>
      <c r="E356" s="1"/>
      <c r="F356" s="85"/>
      <c r="H356" s="43"/>
    </row>
    <row r="357" spans="1:8" s="42" customFormat="1" ht="12.75" x14ac:dyDescent="0.2">
      <c r="A357" s="108" t="s">
        <v>287</v>
      </c>
      <c r="B357" s="141" t="s">
        <v>712</v>
      </c>
      <c r="C357" s="13" t="s">
        <v>66</v>
      </c>
      <c r="D357" s="137">
        <v>1</v>
      </c>
      <c r="E357" s="1">
        <v>0</v>
      </c>
      <c r="F357" s="85">
        <f t="shared" ref="F357" si="52">D357*E357</f>
        <v>0</v>
      </c>
      <c r="H357" s="43"/>
    </row>
    <row r="358" spans="1:8" s="42" customFormat="1" ht="12.75" x14ac:dyDescent="0.2">
      <c r="A358" s="108"/>
      <c r="B358" s="141"/>
      <c r="C358" s="13"/>
      <c r="D358" s="137"/>
      <c r="E358" s="1"/>
      <c r="F358" s="85"/>
      <c r="H358" s="43"/>
    </row>
    <row r="359" spans="1:8" s="42" customFormat="1" ht="12.75" x14ac:dyDescent="0.2">
      <c r="A359" s="108" t="s">
        <v>288</v>
      </c>
      <c r="B359" s="141" t="s">
        <v>221</v>
      </c>
      <c r="C359" s="13" t="s">
        <v>66</v>
      </c>
      <c r="D359" s="137">
        <v>1</v>
      </c>
      <c r="E359" s="1">
        <v>0</v>
      </c>
      <c r="F359" s="85">
        <f t="shared" ref="F359" si="53">D359*E359</f>
        <v>0</v>
      </c>
      <c r="H359" s="43"/>
    </row>
    <row r="360" spans="1:8" s="42" customFormat="1" ht="12.75" x14ac:dyDescent="0.2">
      <c r="A360" s="108"/>
      <c r="B360" s="141"/>
      <c r="C360" s="13"/>
      <c r="D360" s="137"/>
      <c r="E360" s="1"/>
      <c r="F360" s="85"/>
      <c r="H360" s="43"/>
    </row>
    <row r="361" spans="1:8" s="42" customFormat="1" ht="12.75" x14ac:dyDescent="0.2">
      <c r="A361" s="108" t="s">
        <v>289</v>
      </c>
      <c r="B361" s="141" t="s">
        <v>795</v>
      </c>
      <c r="C361" s="13" t="s">
        <v>66</v>
      </c>
      <c r="D361" s="137">
        <v>4</v>
      </c>
      <c r="E361" s="1">
        <v>0</v>
      </c>
      <c r="F361" s="85">
        <f t="shared" ref="F361" si="54">D361*E361</f>
        <v>0</v>
      </c>
      <c r="H361" s="43"/>
    </row>
    <row r="362" spans="1:8" s="42" customFormat="1" ht="12.75" x14ac:dyDescent="0.2">
      <c r="A362" s="108"/>
      <c r="B362" s="141"/>
      <c r="C362" s="13"/>
      <c r="D362" s="137"/>
      <c r="E362" s="1"/>
      <c r="F362" s="85"/>
      <c r="H362" s="43"/>
    </row>
    <row r="363" spans="1:8" s="42" customFormat="1" ht="12.75" x14ac:dyDescent="0.2">
      <c r="A363" s="108" t="s">
        <v>290</v>
      </c>
      <c r="B363" s="141" t="s">
        <v>796</v>
      </c>
      <c r="C363" s="13" t="s">
        <v>66</v>
      </c>
      <c r="D363" s="137">
        <v>1</v>
      </c>
      <c r="E363" s="1">
        <v>0</v>
      </c>
      <c r="F363" s="85">
        <f t="shared" ref="F363" si="55">D363*E363</f>
        <v>0</v>
      </c>
      <c r="H363" s="43"/>
    </row>
    <row r="364" spans="1:8" s="42" customFormat="1" ht="12.75" x14ac:dyDescent="0.2">
      <c r="A364" s="108"/>
      <c r="B364" s="141"/>
      <c r="C364" s="13"/>
      <c r="D364" s="137"/>
      <c r="E364" s="1"/>
      <c r="F364" s="85"/>
      <c r="H364" s="43"/>
    </row>
    <row r="365" spans="1:8" s="42" customFormat="1" ht="12.75" x14ac:dyDescent="0.2">
      <c r="A365" s="108" t="s">
        <v>291</v>
      </c>
      <c r="B365" s="141" t="s">
        <v>797</v>
      </c>
      <c r="C365" s="13" t="s">
        <v>66</v>
      </c>
      <c r="D365" s="137">
        <v>1</v>
      </c>
      <c r="E365" s="1">
        <v>0</v>
      </c>
      <c r="F365" s="85">
        <f t="shared" ref="F365" si="56">D365*E365</f>
        <v>0</v>
      </c>
      <c r="H365" s="43"/>
    </row>
    <row r="366" spans="1:8" s="42" customFormat="1" ht="12.75" x14ac:dyDescent="0.2">
      <c r="A366" s="108"/>
      <c r="B366" s="141"/>
      <c r="C366" s="13"/>
      <c r="D366" s="137"/>
      <c r="E366" s="1"/>
      <c r="F366" s="85"/>
      <c r="H366" s="43"/>
    </row>
    <row r="367" spans="1:8" s="42" customFormat="1" ht="12.75" x14ac:dyDescent="0.2">
      <c r="A367" s="108" t="s">
        <v>292</v>
      </c>
      <c r="B367" s="141" t="s">
        <v>224</v>
      </c>
      <c r="C367" s="13" t="s">
        <v>66</v>
      </c>
      <c r="D367" s="137">
        <v>3</v>
      </c>
      <c r="E367" s="1">
        <v>0</v>
      </c>
      <c r="F367" s="85">
        <f t="shared" ref="F367" si="57">D367*E367</f>
        <v>0</v>
      </c>
      <c r="H367" s="43"/>
    </row>
    <row r="368" spans="1:8" s="42" customFormat="1" ht="12.75" x14ac:dyDescent="0.2">
      <c r="A368" s="108"/>
      <c r="B368" s="141"/>
      <c r="C368" s="13"/>
      <c r="D368" s="137"/>
      <c r="E368" s="1"/>
      <c r="F368" s="85"/>
      <c r="H368" s="43"/>
    </row>
    <row r="369" spans="1:8" s="42" customFormat="1" ht="12.75" x14ac:dyDescent="0.2">
      <c r="A369" s="108" t="s">
        <v>293</v>
      </c>
      <c r="B369" s="141" t="s">
        <v>798</v>
      </c>
      <c r="C369" s="13" t="s">
        <v>66</v>
      </c>
      <c r="D369" s="137">
        <v>4</v>
      </c>
      <c r="E369" s="1">
        <v>0</v>
      </c>
      <c r="F369" s="85">
        <f t="shared" ref="F369" si="58">D369*E369</f>
        <v>0</v>
      </c>
      <c r="H369" s="43"/>
    </row>
    <row r="370" spans="1:8" s="42" customFormat="1" ht="12.75" x14ac:dyDescent="0.2">
      <c r="A370" s="108"/>
      <c r="B370" s="141"/>
      <c r="C370" s="13"/>
      <c r="D370" s="137"/>
      <c r="E370" s="1"/>
      <c r="F370" s="85"/>
      <c r="H370" s="43"/>
    </row>
    <row r="371" spans="1:8" s="42" customFormat="1" ht="12.75" x14ac:dyDescent="0.2">
      <c r="A371" s="108" t="s">
        <v>294</v>
      </c>
      <c r="B371" s="141" t="s">
        <v>799</v>
      </c>
      <c r="C371" s="13" t="s">
        <v>66</v>
      </c>
      <c r="D371" s="137">
        <v>2</v>
      </c>
      <c r="E371" s="1">
        <v>0</v>
      </c>
      <c r="F371" s="85">
        <f t="shared" ref="F371" si="59">D371*E371</f>
        <v>0</v>
      </c>
      <c r="H371" s="43"/>
    </row>
    <row r="372" spans="1:8" s="42" customFormat="1" ht="12.75" x14ac:dyDescent="0.2">
      <c r="A372" s="108"/>
      <c r="B372" s="141"/>
      <c r="C372" s="13"/>
      <c r="D372" s="137"/>
      <c r="E372" s="1"/>
      <c r="F372" s="85"/>
      <c r="H372" s="43"/>
    </row>
    <row r="373" spans="1:8" s="42" customFormat="1" ht="12.75" x14ac:dyDescent="0.2">
      <c r="A373" s="108" t="s">
        <v>295</v>
      </c>
      <c r="B373" s="141" t="s">
        <v>225</v>
      </c>
      <c r="C373" s="13" t="s">
        <v>66</v>
      </c>
      <c r="D373" s="137">
        <v>26</v>
      </c>
      <c r="E373" s="1">
        <v>0</v>
      </c>
      <c r="F373" s="85">
        <f t="shared" ref="F373" si="60">D373*E373</f>
        <v>0</v>
      </c>
      <c r="H373" s="43"/>
    </row>
    <row r="374" spans="1:8" s="42" customFormat="1" ht="12.75" x14ac:dyDescent="0.2">
      <c r="A374" s="108"/>
      <c r="B374" s="141"/>
      <c r="C374" s="13"/>
      <c r="D374" s="137"/>
      <c r="E374" s="1"/>
      <c r="F374" s="85"/>
      <c r="H374" s="43"/>
    </row>
    <row r="375" spans="1:8" s="42" customFormat="1" ht="12.75" x14ac:dyDescent="0.2">
      <c r="A375" s="108" t="s">
        <v>296</v>
      </c>
      <c r="B375" s="141" t="s">
        <v>226</v>
      </c>
      <c r="C375" s="13" t="s">
        <v>66</v>
      </c>
      <c r="D375" s="137">
        <v>7</v>
      </c>
      <c r="E375" s="1">
        <v>0</v>
      </c>
      <c r="F375" s="85">
        <f t="shared" ref="F375" si="61">D375*E375</f>
        <v>0</v>
      </c>
      <c r="H375" s="43"/>
    </row>
    <row r="376" spans="1:8" s="42" customFormat="1" ht="12.75" x14ac:dyDescent="0.2">
      <c r="A376" s="108"/>
      <c r="B376" s="141"/>
      <c r="C376" s="13"/>
      <c r="D376" s="137"/>
      <c r="E376" s="1"/>
      <c r="F376" s="85"/>
      <c r="H376" s="43"/>
    </row>
    <row r="377" spans="1:8" s="42" customFormat="1" ht="12.75" x14ac:dyDescent="0.2">
      <c r="A377" s="108" t="s">
        <v>297</v>
      </c>
      <c r="B377" s="141" t="s">
        <v>227</v>
      </c>
      <c r="C377" s="13" t="s">
        <v>66</v>
      </c>
      <c r="D377" s="137">
        <v>6</v>
      </c>
      <c r="E377" s="1">
        <v>0</v>
      </c>
      <c r="F377" s="85">
        <f t="shared" ref="F377" si="62">D377*E377</f>
        <v>0</v>
      </c>
      <c r="H377" s="43"/>
    </row>
    <row r="378" spans="1:8" s="42" customFormat="1" ht="12.75" x14ac:dyDescent="0.2">
      <c r="A378" s="108"/>
      <c r="B378" s="141"/>
      <c r="C378" s="13"/>
      <c r="D378" s="137"/>
      <c r="E378" s="1"/>
      <c r="F378" s="85"/>
      <c r="H378" s="43"/>
    </row>
    <row r="379" spans="1:8" s="42" customFormat="1" ht="12.75" x14ac:dyDescent="0.2">
      <c r="A379" s="108" t="s">
        <v>298</v>
      </c>
      <c r="B379" s="141" t="s">
        <v>228</v>
      </c>
      <c r="C379" s="13" t="s">
        <v>66</v>
      </c>
      <c r="D379" s="137">
        <v>3</v>
      </c>
      <c r="E379" s="1">
        <v>0</v>
      </c>
      <c r="F379" s="85">
        <f t="shared" ref="F379" si="63">D379*E379</f>
        <v>0</v>
      </c>
      <c r="H379" s="43"/>
    </row>
    <row r="380" spans="1:8" s="42" customFormat="1" ht="12.75" x14ac:dyDescent="0.2">
      <c r="A380" s="108"/>
      <c r="B380" s="141"/>
      <c r="C380" s="13"/>
      <c r="D380" s="137"/>
      <c r="E380" s="1"/>
      <c r="F380" s="85"/>
      <c r="H380" s="43"/>
    </row>
    <row r="381" spans="1:8" s="42" customFormat="1" ht="12.75" x14ac:dyDescent="0.2">
      <c r="A381" s="108" t="s">
        <v>299</v>
      </c>
      <c r="B381" s="141" t="s">
        <v>715</v>
      </c>
      <c r="C381" s="13" t="s">
        <v>66</v>
      </c>
      <c r="D381" s="137">
        <v>1</v>
      </c>
      <c r="E381" s="1">
        <v>0</v>
      </c>
      <c r="F381" s="85">
        <f t="shared" ref="F381" si="64">D381*E381</f>
        <v>0</v>
      </c>
      <c r="H381" s="43"/>
    </row>
    <row r="382" spans="1:8" s="42" customFormat="1" ht="12.75" x14ac:dyDescent="0.2">
      <c r="A382" s="108"/>
      <c r="B382" s="141"/>
      <c r="C382" s="13"/>
      <c r="D382" s="137"/>
      <c r="E382" s="1"/>
      <c r="F382" s="85"/>
      <c r="H382" s="43"/>
    </row>
    <row r="383" spans="1:8" s="42" customFormat="1" ht="12.75" x14ac:dyDescent="0.2">
      <c r="A383" s="108" t="s">
        <v>300</v>
      </c>
      <c r="B383" s="141" t="s">
        <v>721</v>
      </c>
      <c r="C383" s="13" t="s">
        <v>66</v>
      </c>
      <c r="D383" s="137">
        <v>28</v>
      </c>
      <c r="E383" s="1">
        <v>0</v>
      </c>
      <c r="F383" s="85">
        <f t="shared" ref="F383" si="65">D383*E383</f>
        <v>0</v>
      </c>
      <c r="H383" s="43"/>
    </row>
    <row r="384" spans="1:8" s="42" customFormat="1" ht="12.75" x14ac:dyDescent="0.2">
      <c r="A384" s="108"/>
      <c r="B384" s="141"/>
      <c r="C384" s="13"/>
      <c r="D384" s="137"/>
      <c r="E384" s="1"/>
      <c r="F384" s="85"/>
      <c r="H384" s="43"/>
    </row>
    <row r="385" spans="1:8" s="42" customFormat="1" ht="12.75" x14ac:dyDescent="0.2">
      <c r="A385" s="108" t="s">
        <v>301</v>
      </c>
      <c r="B385" s="141" t="s">
        <v>722</v>
      </c>
      <c r="C385" s="13" t="s">
        <v>66</v>
      </c>
      <c r="D385" s="137">
        <v>11</v>
      </c>
      <c r="E385" s="1">
        <v>0</v>
      </c>
      <c r="F385" s="85">
        <f t="shared" ref="F385" si="66">D385*E385</f>
        <v>0</v>
      </c>
      <c r="H385" s="43"/>
    </row>
    <row r="386" spans="1:8" s="42" customFormat="1" ht="12.75" x14ac:dyDescent="0.2">
      <c r="A386" s="108"/>
      <c r="B386" s="141"/>
      <c r="C386" s="13"/>
      <c r="D386" s="137"/>
      <c r="E386" s="1"/>
      <c r="F386" s="85"/>
      <c r="H386" s="43"/>
    </row>
    <row r="387" spans="1:8" s="42" customFormat="1" ht="12.75" x14ac:dyDescent="0.2">
      <c r="A387" s="108" t="s">
        <v>302</v>
      </c>
      <c r="B387" s="141" t="s">
        <v>723</v>
      </c>
      <c r="C387" s="13" t="s">
        <v>66</v>
      </c>
      <c r="D387" s="137">
        <v>5</v>
      </c>
      <c r="E387" s="1">
        <v>0</v>
      </c>
      <c r="F387" s="85">
        <f t="shared" ref="F387" si="67">D387*E387</f>
        <v>0</v>
      </c>
      <c r="H387" s="43"/>
    </row>
    <row r="388" spans="1:8" s="42" customFormat="1" ht="12.75" x14ac:dyDescent="0.2">
      <c r="A388" s="108"/>
      <c r="B388" s="141"/>
      <c r="C388" s="13"/>
      <c r="D388" s="137"/>
      <c r="E388" s="1"/>
      <c r="F388" s="85"/>
      <c r="H388" s="43"/>
    </row>
    <row r="389" spans="1:8" s="42" customFormat="1" ht="12.75" x14ac:dyDescent="0.2">
      <c r="A389" s="108" t="s">
        <v>303</v>
      </c>
      <c r="B389" s="141" t="s">
        <v>724</v>
      </c>
      <c r="C389" s="13" t="s">
        <v>66</v>
      </c>
      <c r="D389" s="137">
        <v>9</v>
      </c>
      <c r="E389" s="1">
        <v>0</v>
      </c>
      <c r="F389" s="85">
        <f t="shared" ref="F389" si="68">D389*E389</f>
        <v>0</v>
      </c>
      <c r="H389" s="43"/>
    </row>
    <row r="390" spans="1:8" s="42" customFormat="1" ht="12.75" x14ac:dyDescent="0.2">
      <c r="A390" s="108"/>
      <c r="B390" s="141"/>
      <c r="C390" s="13"/>
      <c r="D390" s="137"/>
      <c r="E390" s="1"/>
      <c r="F390" s="85"/>
      <c r="H390" s="43"/>
    </row>
    <row r="391" spans="1:8" s="42" customFormat="1" ht="12.75" x14ac:dyDescent="0.2">
      <c r="A391" s="108" t="s">
        <v>304</v>
      </c>
      <c r="B391" s="141" t="s">
        <v>725</v>
      </c>
      <c r="C391" s="13" t="s">
        <v>66</v>
      </c>
      <c r="D391" s="137">
        <v>3</v>
      </c>
      <c r="E391" s="1">
        <v>0</v>
      </c>
      <c r="F391" s="85">
        <f t="shared" ref="F391" si="69">D391*E391</f>
        <v>0</v>
      </c>
      <c r="H391" s="43"/>
    </row>
    <row r="392" spans="1:8" s="42" customFormat="1" ht="12.75" x14ac:dyDescent="0.2">
      <c r="A392" s="108"/>
      <c r="B392" s="141"/>
      <c r="C392" s="13"/>
      <c r="D392" s="137"/>
      <c r="E392" s="1"/>
      <c r="F392" s="85"/>
      <c r="H392" s="43"/>
    </row>
    <row r="393" spans="1:8" s="42" customFormat="1" ht="12.75" x14ac:dyDescent="0.2">
      <c r="A393" s="108" t="s">
        <v>305</v>
      </c>
      <c r="B393" s="141" t="s">
        <v>800</v>
      </c>
      <c r="C393" s="13" t="s">
        <v>66</v>
      </c>
      <c r="D393" s="137">
        <v>1</v>
      </c>
      <c r="E393" s="1">
        <v>0</v>
      </c>
      <c r="F393" s="85">
        <f t="shared" ref="F393" si="70">D393*E393</f>
        <v>0</v>
      </c>
      <c r="H393" s="43"/>
    </row>
    <row r="394" spans="1:8" s="42" customFormat="1" ht="12.75" x14ac:dyDescent="0.2">
      <c r="A394" s="108"/>
      <c r="B394" s="141"/>
      <c r="C394" s="13"/>
      <c r="D394" s="137"/>
      <c r="E394" s="1"/>
      <c r="F394" s="85"/>
      <c r="H394" s="43"/>
    </row>
    <row r="395" spans="1:8" s="42" customFormat="1" ht="12.75" x14ac:dyDescent="0.2">
      <c r="A395" s="108" t="s">
        <v>306</v>
      </c>
      <c r="B395" s="141" t="s">
        <v>801</v>
      </c>
      <c r="C395" s="13" t="s">
        <v>66</v>
      </c>
      <c r="D395" s="137">
        <v>7</v>
      </c>
      <c r="E395" s="1">
        <v>0</v>
      </c>
      <c r="F395" s="85">
        <f t="shared" ref="F395" si="71">D395*E395</f>
        <v>0</v>
      </c>
      <c r="H395" s="43"/>
    </row>
    <row r="396" spans="1:8" s="42" customFormat="1" ht="12.75" x14ac:dyDescent="0.2">
      <c r="A396" s="108"/>
      <c r="B396" s="141"/>
      <c r="C396" s="13"/>
      <c r="D396" s="137"/>
      <c r="E396" s="1"/>
      <c r="F396" s="85"/>
      <c r="H396" s="43"/>
    </row>
    <row r="397" spans="1:8" s="42" customFormat="1" ht="12.75" x14ac:dyDescent="0.2">
      <c r="A397" s="108" t="s">
        <v>307</v>
      </c>
      <c r="B397" s="141" t="s">
        <v>244</v>
      </c>
      <c r="C397" s="13" t="s">
        <v>66</v>
      </c>
      <c r="D397" s="137">
        <v>3</v>
      </c>
      <c r="E397" s="1">
        <v>0</v>
      </c>
      <c r="F397" s="85">
        <f t="shared" ref="F397" si="72">D397*E397</f>
        <v>0</v>
      </c>
      <c r="H397" s="43"/>
    </row>
    <row r="398" spans="1:8" s="42" customFormat="1" ht="12.75" x14ac:dyDescent="0.2">
      <c r="A398" s="108"/>
      <c r="B398" s="141"/>
      <c r="C398" s="13"/>
      <c r="D398" s="137"/>
      <c r="E398" s="1"/>
      <c r="F398" s="85"/>
      <c r="H398" s="43"/>
    </row>
    <row r="399" spans="1:8" s="42" customFormat="1" ht="12.75" x14ac:dyDescent="0.2">
      <c r="A399" s="108" t="s">
        <v>308</v>
      </c>
      <c r="B399" s="141" t="s">
        <v>802</v>
      </c>
      <c r="C399" s="13" t="s">
        <v>66</v>
      </c>
      <c r="D399" s="137">
        <v>1</v>
      </c>
      <c r="E399" s="1">
        <v>0</v>
      </c>
      <c r="F399" s="85">
        <f t="shared" ref="F399" si="73">D399*E399</f>
        <v>0</v>
      </c>
      <c r="H399" s="43"/>
    </row>
    <row r="400" spans="1:8" s="42" customFormat="1" ht="12.75" x14ac:dyDescent="0.2">
      <c r="A400" s="108"/>
      <c r="B400" s="141"/>
      <c r="C400" s="13"/>
      <c r="D400" s="137"/>
      <c r="E400" s="1"/>
      <c r="F400" s="85"/>
      <c r="H400" s="43"/>
    </row>
    <row r="401" spans="1:8" s="42" customFormat="1" ht="12.75" x14ac:dyDescent="0.2">
      <c r="A401" s="108" t="s">
        <v>309</v>
      </c>
      <c r="B401" s="141" t="s">
        <v>245</v>
      </c>
      <c r="C401" s="13" t="s">
        <v>66</v>
      </c>
      <c r="D401" s="137">
        <v>30</v>
      </c>
      <c r="E401" s="1">
        <v>0</v>
      </c>
      <c r="F401" s="85">
        <f t="shared" ref="F401" si="74">D401*E401</f>
        <v>0</v>
      </c>
      <c r="H401" s="43"/>
    </row>
    <row r="402" spans="1:8" s="42" customFormat="1" ht="12.75" x14ac:dyDescent="0.2">
      <c r="A402" s="108"/>
      <c r="B402" s="141"/>
      <c r="C402" s="13"/>
      <c r="D402" s="137"/>
      <c r="E402" s="1"/>
      <c r="F402" s="85"/>
      <c r="H402" s="43"/>
    </row>
    <row r="403" spans="1:8" s="42" customFormat="1" ht="25.5" x14ac:dyDescent="0.2">
      <c r="A403" s="108" t="s">
        <v>310</v>
      </c>
      <c r="B403" s="141" t="s">
        <v>246</v>
      </c>
      <c r="C403" s="13" t="s">
        <v>66</v>
      </c>
      <c r="D403" s="137">
        <v>2</v>
      </c>
      <c r="E403" s="1">
        <v>0</v>
      </c>
      <c r="F403" s="85">
        <f t="shared" ref="F403" si="75">D403*E403</f>
        <v>0</v>
      </c>
      <c r="H403" s="43"/>
    </row>
    <row r="404" spans="1:8" s="42" customFormat="1" ht="12.75" x14ac:dyDescent="0.2">
      <c r="A404" s="108"/>
      <c r="B404" s="141"/>
      <c r="C404" s="13"/>
      <c r="D404" s="137"/>
      <c r="E404" s="1"/>
      <c r="F404" s="85"/>
      <c r="H404" s="43"/>
    </row>
    <row r="405" spans="1:8" s="42" customFormat="1" ht="12.75" x14ac:dyDescent="0.2">
      <c r="A405" s="108" t="s">
        <v>311</v>
      </c>
      <c r="B405" s="141" t="s">
        <v>803</v>
      </c>
      <c r="C405" s="13" t="s">
        <v>66</v>
      </c>
      <c r="D405" s="137">
        <v>1</v>
      </c>
      <c r="E405" s="1">
        <v>0</v>
      </c>
      <c r="F405" s="85">
        <f t="shared" ref="F405" si="76">D405*E405</f>
        <v>0</v>
      </c>
      <c r="H405" s="43"/>
    </row>
    <row r="406" spans="1:8" s="42" customFormat="1" ht="12.75" x14ac:dyDescent="0.2">
      <c r="A406" s="108"/>
      <c r="B406" s="141"/>
      <c r="C406" s="13"/>
      <c r="D406" s="137"/>
      <c r="E406" s="1"/>
      <c r="F406" s="85"/>
      <c r="H406" s="43"/>
    </row>
    <row r="407" spans="1:8" s="42" customFormat="1" ht="12.75" x14ac:dyDescent="0.2">
      <c r="A407" s="108" t="s">
        <v>312</v>
      </c>
      <c r="B407" s="141" t="s">
        <v>315</v>
      </c>
      <c r="C407" s="13" t="s">
        <v>66</v>
      </c>
      <c r="D407" s="137">
        <v>20</v>
      </c>
      <c r="E407" s="1">
        <v>0</v>
      </c>
      <c r="F407" s="85">
        <f t="shared" ref="F407" si="77">D407*E407</f>
        <v>0</v>
      </c>
      <c r="H407" s="43"/>
    </row>
    <row r="408" spans="1:8" s="42" customFormat="1" ht="12.75" x14ac:dyDescent="0.2">
      <c r="A408" s="108"/>
      <c r="B408" s="141"/>
      <c r="C408" s="13"/>
      <c r="D408" s="137"/>
      <c r="E408" s="1"/>
      <c r="F408" s="85"/>
      <c r="H408" s="43"/>
    </row>
    <row r="409" spans="1:8" s="42" customFormat="1" ht="12.75" x14ac:dyDescent="0.2">
      <c r="A409" s="108" t="s">
        <v>313</v>
      </c>
      <c r="B409" s="141" t="s">
        <v>754</v>
      </c>
      <c r="C409" s="13" t="s">
        <v>66</v>
      </c>
      <c r="D409" s="137">
        <v>1</v>
      </c>
      <c r="E409" s="1">
        <v>0</v>
      </c>
      <c r="F409" s="85">
        <f t="shared" ref="F409" si="78">D409*E409</f>
        <v>0</v>
      </c>
      <c r="H409" s="43"/>
    </row>
    <row r="410" spans="1:8" s="42" customFormat="1" ht="12.75" x14ac:dyDescent="0.2">
      <c r="A410" s="108"/>
      <c r="B410" s="141"/>
      <c r="C410" s="13"/>
      <c r="D410" s="137"/>
      <c r="E410" s="1"/>
      <c r="F410" s="85"/>
      <c r="H410" s="43"/>
    </row>
    <row r="411" spans="1:8" s="42" customFormat="1" ht="12.75" x14ac:dyDescent="0.2">
      <c r="A411" s="108" t="s">
        <v>364</v>
      </c>
      <c r="B411" s="141" t="s">
        <v>804</v>
      </c>
      <c r="C411" s="13" t="s">
        <v>66</v>
      </c>
      <c r="D411" s="137">
        <v>1</v>
      </c>
      <c r="E411" s="1">
        <v>0</v>
      </c>
      <c r="F411" s="85">
        <f t="shared" ref="F411" si="79">D411*E411</f>
        <v>0</v>
      </c>
      <c r="H411" s="43"/>
    </row>
    <row r="412" spans="1:8" s="42" customFormat="1" ht="12.75" x14ac:dyDescent="0.2">
      <c r="A412" s="108"/>
      <c r="B412" s="141"/>
      <c r="C412" s="13"/>
      <c r="D412" s="137"/>
      <c r="E412" s="1"/>
      <c r="F412" s="85"/>
      <c r="H412" s="43"/>
    </row>
    <row r="413" spans="1:8" s="42" customFormat="1" ht="12.75" x14ac:dyDescent="0.2">
      <c r="A413" s="108" t="s">
        <v>732</v>
      </c>
      <c r="B413" s="141" t="s">
        <v>805</v>
      </c>
      <c r="C413" s="13" t="s">
        <v>66</v>
      </c>
      <c r="D413" s="137">
        <v>4</v>
      </c>
      <c r="E413" s="1">
        <v>0</v>
      </c>
      <c r="F413" s="85">
        <f t="shared" ref="F413" si="80">D413*E413</f>
        <v>0</v>
      </c>
      <c r="H413" s="43"/>
    </row>
    <row r="414" spans="1:8" s="42" customFormat="1" ht="12.75" x14ac:dyDescent="0.2">
      <c r="A414" s="108"/>
      <c r="B414" s="141"/>
      <c r="C414" s="13"/>
      <c r="D414" s="137"/>
      <c r="E414" s="1"/>
      <c r="F414" s="85"/>
      <c r="H414" s="43"/>
    </row>
    <row r="415" spans="1:8" s="42" customFormat="1" ht="12.75" x14ac:dyDescent="0.2">
      <c r="A415" s="108" t="s">
        <v>807</v>
      </c>
      <c r="B415" s="141" t="s">
        <v>806</v>
      </c>
      <c r="C415" s="13" t="s">
        <v>66</v>
      </c>
      <c r="D415" s="137">
        <v>2</v>
      </c>
      <c r="E415" s="1">
        <v>0</v>
      </c>
      <c r="F415" s="85">
        <f t="shared" ref="F415" si="81">D415*E415</f>
        <v>0</v>
      </c>
      <c r="H415" s="43"/>
    </row>
    <row r="416" spans="1:8" s="42" customFormat="1" ht="12.75" x14ac:dyDescent="0.2">
      <c r="A416" s="108"/>
      <c r="B416" s="141"/>
      <c r="C416" s="13"/>
      <c r="D416" s="137"/>
      <c r="E416" s="1"/>
      <c r="F416" s="85"/>
      <c r="H416" s="43"/>
    </row>
    <row r="417" spans="1:8" s="42" customFormat="1" ht="25.5" x14ac:dyDescent="0.2">
      <c r="A417" s="108" t="s">
        <v>809</v>
      </c>
      <c r="B417" s="118" t="s">
        <v>731</v>
      </c>
      <c r="C417" s="78" t="s">
        <v>18</v>
      </c>
      <c r="D417" s="84">
        <v>1</v>
      </c>
      <c r="E417" s="1">
        <v>0</v>
      </c>
      <c r="F417" s="85">
        <f t="shared" ref="F417" si="82">D417*E417</f>
        <v>0</v>
      </c>
      <c r="H417" s="43"/>
    </row>
    <row r="418" spans="1:8" s="42" customFormat="1" ht="12.75" x14ac:dyDescent="0.2">
      <c r="A418" s="108"/>
      <c r="B418" s="118"/>
      <c r="C418" s="13"/>
      <c r="D418" s="137"/>
      <c r="E418" s="1"/>
      <c r="F418" s="85"/>
      <c r="H418" s="43"/>
    </row>
    <row r="419" spans="1:8" s="42" customFormat="1" ht="25.5" x14ac:dyDescent="0.2">
      <c r="A419" s="108" t="s">
        <v>1109</v>
      </c>
      <c r="B419" s="118" t="s">
        <v>808</v>
      </c>
      <c r="C419" s="78" t="s">
        <v>18</v>
      </c>
      <c r="D419" s="84">
        <v>1</v>
      </c>
      <c r="E419" s="1">
        <v>0</v>
      </c>
      <c r="F419" s="85">
        <f t="shared" ref="F419" si="83">D419*E419</f>
        <v>0</v>
      </c>
      <c r="H419" s="43"/>
    </row>
    <row r="420" spans="1:8" s="42" customFormat="1" ht="12.75" x14ac:dyDescent="0.2">
      <c r="A420" s="108"/>
      <c r="B420" s="118"/>
      <c r="C420" s="13"/>
      <c r="D420" s="137"/>
      <c r="E420" s="1"/>
      <c r="F420" s="85"/>
      <c r="H420" s="43"/>
    </row>
    <row r="421" spans="1:8" s="42" customFormat="1" ht="12.75" x14ac:dyDescent="0.2">
      <c r="A421" s="108" t="s">
        <v>1110</v>
      </c>
      <c r="B421" s="118" t="s">
        <v>733</v>
      </c>
      <c r="C421" s="78" t="s">
        <v>18</v>
      </c>
      <c r="D421" s="84">
        <v>1</v>
      </c>
      <c r="E421" s="1">
        <v>0</v>
      </c>
      <c r="F421" s="85">
        <f t="shared" ref="F421" si="84">D421*E421</f>
        <v>0</v>
      </c>
      <c r="H421" s="43"/>
    </row>
    <row r="422" spans="1:8" s="42" customFormat="1" ht="12.75" x14ac:dyDescent="0.2">
      <c r="A422" s="108"/>
      <c r="B422" s="141"/>
      <c r="C422" s="142"/>
      <c r="D422" s="143"/>
      <c r="E422" s="7"/>
      <c r="F422" s="144"/>
      <c r="H422" s="43"/>
    </row>
    <row r="423" spans="1:8" ht="63.75" x14ac:dyDescent="0.25">
      <c r="A423" s="108" t="s">
        <v>1111</v>
      </c>
      <c r="B423" s="118" t="s">
        <v>381</v>
      </c>
      <c r="C423" s="78" t="s">
        <v>18</v>
      </c>
      <c r="D423" s="84">
        <v>5</v>
      </c>
      <c r="E423" s="1">
        <v>0</v>
      </c>
      <c r="F423" s="85">
        <f t="shared" ref="F423" si="85">D423*E423</f>
        <v>0</v>
      </c>
    </row>
    <row r="424" spans="1:8" x14ac:dyDescent="0.25">
      <c r="A424" s="108"/>
      <c r="B424" s="145"/>
      <c r="C424" s="146"/>
      <c r="D424" s="147"/>
      <c r="E424" s="4"/>
      <c r="F424" s="148"/>
    </row>
    <row r="425" spans="1:8" ht="64.5" x14ac:dyDescent="0.25">
      <c r="A425" s="108" t="s">
        <v>1112</v>
      </c>
      <c r="B425" s="141" t="s">
        <v>211</v>
      </c>
      <c r="C425" s="13"/>
      <c r="D425" s="137"/>
      <c r="E425" s="1"/>
      <c r="F425" s="85"/>
    </row>
    <row r="426" spans="1:8" x14ac:dyDescent="0.25">
      <c r="A426" s="145" t="s">
        <v>1138</v>
      </c>
      <c r="B426" s="145" t="s">
        <v>379</v>
      </c>
      <c r="C426" s="146" t="s">
        <v>66</v>
      </c>
      <c r="D426" s="147">
        <v>1</v>
      </c>
      <c r="E426" s="4">
        <v>0</v>
      </c>
      <c r="F426" s="148">
        <v>0</v>
      </c>
    </row>
    <row r="427" spans="1:8" x14ac:dyDescent="0.25">
      <c r="A427" s="149" t="s">
        <v>1139</v>
      </c>
      <c r="B427" s="145" t="s">
        <v>380</v>
      </c>
      <c r="C427" s="146" t="s">
        <v>66</v>
      </c>
      <c r="D427" s="147">
        <v>1</v>
      </c>
      <c r="E427" s="4">
        <v>0</v>
      </c>
      <c r="F427" s="148">
        <v>0</v>
      </c>
    </row>
    <row r="428" spans="1:8" x14ac:dyDescent="0.25">
      <c r="A428" s="149"/>
      <c r="B428" s="145"/>
      <c r="C428" s="146"/>
      <c r="D428" s="147"/>
      <c r="E428" s="4"/>
      <c r="F428" s="148"/>
    </row>
    <row r="429" spans="1:8" ht="51" x14ac:dyDescent="0.25">
      <c r="A429" s="150" t="s">
        <v>1113</v>
      </c>
      <c r="B429" s="88" t="s">
        <v>1041</v>
      </c>
      <c r="C429" s="151" t="s">
        <v>18</v>
      </c>
      <c r="D429" s="152">
        <v>1</v>
      </c>
      <c r="E429" s="4">
        <v>0</v>
      </c>
      <c r="F429" s="148">
        <f t="shared" ref="F429" si="86">D429*E429</f>
        <v>0</v>
      </c>
    </row>
    <row r="430" spans="1:8" x14ac:dyDescent="0.25">
      <c r="A430" s="150" t="s">
        <v>1140</v>
      </c>
      <c r="B430" s="88" t="s">
        <v>1040</v>
      </c>
      <c r="C430" s="146" t="s">
        <v>96</v>
      </c>
      <c r="D430" s="147">
        <v>1</v>
      </c>
      <c r="E430" s="4"/>
      <c r="F430" s="148"/>
    </row>
    <row r="431" spans="1:8" x14ac:dyDescent="0.25">
      <c r="A431" s="150" t="s">
        <v>1141</v>
      </c>
      <c r="B431" s="88" t="s">
        <v>1039</v>
      </c>
      <c r="C431" s="146" t="s">
        <v>66</v>
      </c>
      <c r="D431" s="147">
        <v>2</v>
      </c>
      <c r="E431" s="4"/>
      <c r="F431" s="148"/>
    </row>
    <row r="432" spans="1:8" x14ac:dyDescent="0.25">
      <c r="A432" s="150"/>
      <c r="B432" s="88"/>
      <c r="C432" s="146"/>
      <c r="D432" s="147"/>
      <c r="E432" s="4"/>
      <c r="F432" s="148"/>
    </row>
    <row r="433" spans="1:6" ht="51" x14ac:dyDescent="0.25">
      <c r="A433" s="150" t="s">
        <v>1114</v>
      </c>
      <c r="B433" s="88" t="s">
        <v>1037</v>
      </c>
      <c r="C433" s="151" t="s">
        <v>18</v>
      </c>
      <c r="D433" s="152">
        <v>1</v>
      </c>
      <c r="E433" s="4">
        <v>0</v>
      </c>
      <c r="F433" s="148">
        <f t="shared" ref="F433" si="87">D433*E433</f>
        <v>0</v>
      </c>
    </row>
    <row r="434" spans="1:6" x14ac:dyDescent="0.25">
      <c r="A434" s="150" t="s">
        <v>1142</v>
      </c>
      <c r="B434" s="88" t="s">
        <v>1038</v>
      </c>
      <c r="C434" s="146" t="s">
        <v>66</v>
      </c>
      <c r="D434" s="147">
        <v>1</v>
      </c>
      <c r="E434" s="4"/>
      <c r="F434" s="148"/>
    </row>
    <row r="435" spans="1:6" x14ac:dyDescent="0.25">
      <c r="A435" s="150" t="s">
        <v>1143</v>
      </c>
      <c r="B435" s="88" t="s">
        <v>1039</v>
      </c>
      <c r="C435" s="146" t="s">
        <v>66</v>
      </c>
      <c r="D435" s="147">
        <v>2</v>
      </c>
      <c r="E435" s="4"/>
      <c r="F435" s="148"/>
    </row>
    <row r="436" spans="1:6" x14ac:dyDescent="0.25">
      <c r="A436" s="150"/>
      <c r="B436" s="88"/>
      <c r="C436" s="146"/>
      <c r="D436" s="147"/>
      <c r="E436" s="4"/>
      <c r="F436" s="148"/>
    </row>
    <row r="437" spans="1:6" ht="25.5" x14ac:dyDescent="0.25">
      <c r="A437" s="153" t="s">
        <v>1115</v>
      </c>
      <c r="B437" s="118" t="s">
        <v>977</v>
      </c>
      <c r="C437" s="154" t="s">
        <v>66</v>
      </c>
      <c r="D437" s="155">
        <v>15</v>
      </c>
      <c r="E437" s="7">
        <v>0</v>
      </c>
      <c r="F437" s="144">
        <f t="shared" ref="F437" si="88">D437*E437</f>
        <v>0</v>
      </c>
    </row>
    <row r="438" spans="1:6" x14ac:dyDescent="0.25">
      <c r="A438" s="153"/>
      <c r="B438" s="118"/>
      <c r="C438" s="154"/>
      <c r="D438" s="155"/>
      <c r="E438" s="7"/>
      <c r="F438" s="144"/>
    </row>
    <row r="439" spans="1:6" ht="25.5" x14ac:dyDescent="0.25">
      <c r="A439" s="153" t="s">
        <v>1118</v>
      </c>
      <c r="B439" s="118" t="s">
        <v>1045</v>
      </c>
      <c r="C439" s="154" t="s">
        <v>66</v>
      </c>
      <c r="D439" s="155">
        <v>1</v>
      </c>
      <c r="E439" s="7">
        <v>0</v>
      </c>
      <c r="F439" s="144">
        <f t="shared" ref="F439" si="89">D439*E439</f>
        <v>0</v>
      </c>
    </row>
    <row r="440" spans="1:6" x14ac:dyDescent="0.25">
      <c r="A440" s="153"/>
      <c r="B440" s="118"/>
      <c r="C440" s="154"/>
      <c r="D440" s="155"/>
      <c r="E440" s="7"/>
      <c r="F440" s="144"/>
    </row>
    <row r="441" spans="1:6" ht="25.5" x14ac:dyDescent="0.25">
      <c r="A441" s="153" t="s">
        <v>1119</v>
      </c>
      <c r="B441" s="118" t="s">
        <v>1046</v>
      </c>
      <c r="C441" s="154" t="s">
        <v>66</v>
      </c>
      <c r="D441" s="155">
        <v>1</v>
      </c>
      <c r="E441" s="7">
        <v>0</v>
      </c>
      <c r="F441" s="144">
        <f t="shared" ref="F441" si="90">D441*E441</f>
        <v>0</v>
      </c>
    </row>
    <row r="442" spans="1:6" x14ac:dyDescent="0.25">
      <c r="A442" s="108"/>
      <c r="B442" s="138"/>
      <c r="C442" s="13"/>
      <c r="D442" s="137"/>
      <c r="E442" s="1"/>
      <c r="F442" s="85"/>
    </row>
    <row r="443" spans="1:6" x14ac:dyDescent="0.25">
      <c r="A443" s="153" t="s">
        <v>1120</v>
      </c>
      <c r="B443" s="118" t="s">
        <v>1048</v>
      </c>
      <c r="C443" s="154" t="s">
        <v>66</v>
      </c>
      <c r="D443" s="155">
        <v>15</v>
      </c>
      <c r="E443" s="7">
        <v>0</v>
      </c>
      <c r="F443" s="144">
        <f t="shared" ref="F443" si="91">D443*E443</f>
        <v>0</v>
      </c>
    </row>
    <row r="444" spans="1:6" x14ac:dyDescent="0.25">
      <c r="A444" s="153"/>
      <c r="B444" s="88"/>
      <c r="C444" s="146"/>
      <c r="D444" s="147"/>
      <c r="E444" s="4"/>
      <c r="F444" s="148"/>
    </row>
    <row r="445" spans="1:6" x14ac:dyDescent="0.25">
      <c r="A445" s="153" t="s">
        <v>1121</v>
      </c>
      <c r="B445" s="118" t="s">
        <v>1047</v>
      </c>
      <c r="C445" s="154" t="s">
        <v>66</v>
      </c>
      <c r="D445" s="155">
        <v>1</v>
      </c>
      <c r="E445" s="7">
        <v>0</v>
      </c>
      <c r="F445" s="144">
        <f t="shared" ref="F445" si="92">D445*E445</f>
        <v>0</v>
      </c>
    </row>
    <row r="446" spans="1:6" x14ac:dyDescent="0.25">
      <c r="A446" s="108"/>
      <c r="B446" s="88"/>
      <c r="C446" s="146"/>
      <c r="D446" s="147"/>
      <c r="E446" s="4"/>
      <c r="F446" s="148"/>
    </row>
    <row r="447" spans="1:6" x14ac:dyDescent="0.25">
      <c r="A447" s="153" t="s">
        <v>1127</v>
      </c>
      <c r="B447" s="118" t="s">
        <v>1049</v>
      </c>
      <c r="C447" s="154" t="s">
        <v>66</v>
      </c>
      <c r="D447" s="155">
        <v>1</v>
      </c>
      <c r="E447" s="7">
        <v>0</v>
      </c>
      <c r="F447" s="144">
        <f t="shared" ref="F447" si="93">D447*E447</f>
        <v>0</v>
      </c>
    </row>
    <row r="448" spans="1:6" x14ac:dyDescent="0.25">
      <c r="A448" s="150"/>
      <c r="B448" s="88"/>
      <c r="C448" s="146"/>
      <c r="D448" s="147"/>
      <c r="E448" s="4"/>
      <c r="F448" s="148"/>
    </row>
    <row r="449" spans="1:7" ht="25.5" x14ac:dyDescent="0.25">
      <c r="A449" s="150"/>
      <c r="B449" s="156" t="s">
        <v>252</v>
      </c>
      <c r="C449" s="146"/>
      <c r="D449" s="147"/>
      <c r="E449" s="4"/>
      <c r="F449" s="148"/>
    </row>
    <row r="450" spans="1:7" ht="64.5" x14ac:dyDescent="0.25">
      <c r="A450" s="150" t="s">
        <v>1128</v>
      </c>
      <c r="B450" s="145" t="s">
        <v>251</v>
      </c>
      <c r="C450" s="151" t="s">
        <v>18</v>
      </c>
      <c r="D450" s="152">
        <v>1</v>
      </c>
      <c r="E450" s="4">
        <v>0</v>
      </c>
      <c r="F450" s="148">
        <f>D450*E450</f>
        <v>0</v>
      </c>
    </row>
    <row r="451" spans="1:7" ht="38.25" x14ac:dyDescent="0.25">
      <c r="A451" s="150" t="s">
        <v>1174</v>
      </c>
      <c r="B451" s="88" t="s">
        <v>99</v>
      </c>
      <c r="C451" s="146" t="s">
        <v>66</v>
      </c>
      <c r="D451" s="147">
        <v>1</v>
      </c>
      <c r="E451" s="4"/>
      <c r="F451" s="148"/>
    </row>
    <row r="452" spans="1:7" x14ac:dyDescent="0.25">
      <c r="A452" s="150" t="s">
        <v>1175</v>
      </c>
      <c r="B452" s="88" t="s">
        <v>247</v>
      </c>
      <c r="C452" s="146" t="s">
        <v>66</v>
      </c>
      <c r="D452" s="147">
        <v>1</v>
      </c>
      <c r="E452" s="4"/>
      <c r="F452" s="148"/>
    </row>
    <row r="453" spans="1:7" x14ac:dyDescent="0.25">
      <c r="A453" s="150" t="s">
        <v>1176</v>
      </c>
      <c r="B453" s="88" t="s">
        <v>248</v>
      </c>
      <c r="C453" s="146" t="s">
        <v>66</v>
      </c>
      <c r="D453" s="147">
        <v>1</v>
      </c>
      <c r="E453" s="4"/>
      <c r="F453" s="148"/>
    </row>
    <row r="454" spans="1:7" x14ac:dyDescent="0.25">
      <c r="A454" s="150" t="s">
        <v>1177</v>
      </c>
      <c r="B454" s="88" t="s">
        <v>249</v>
      </c>
      <c r="C454" s="146" t="s">
        <v>66</v>
      </c>
      <c r="D454" s="147">
        <v>1</v>
      </c>
      <c r="E454" s="4"/>
      <c r="F454" s="148"/>
    </row>
    <row r="455" spans="1:7" x14ac:dyDescent="0.25">
      <c r="A455" s="150" t="s">
        <v>1178</v>
      </c>
      <c r="B455" s="88" t="s">
        <v>250</v>
      </c>
      <c r="C455" s="146" t="s">
        <v>66</v>
      </c>
      <c r="D455" s="147">
        <v>1</v>
      </c>
      <c r="E455" s="4"/>
      <c r="F455" s="148"/>
    </row>
    <row r="456" spans="1:7" x14ac:dyDescent="0.25">
      <c r="A456" s="150"/>
      <c r="B456" s="88"/>
      <c r="C456" s="146"/>
      <c r="D456" s="147"/>
      <c r="E456" s="4"/>
      <c r="F456" s="148"/>
    </row>
    <row r="457" spans="1:7" ht="25.5" x14ac:dyDescent="0.25">
      <c r="A457" s="150"/>
      <c r="B457" s="156" t="s">
        <v>253</v>
      </c>
      <c r="C457" s="146"/>
      <c r="D457" s="147"/>
      <c r="E457" s="4"/>
      <c r="F457" s="148"/>
    </row>
    <row r="458" spans="1:7" ht="63.75" x14ac:dyDescent="0.25">
      <c r="A458" s="149" t="s">
        <v>1129</v>
      </c>
      <c r="B458" s="88" t="s">
        <v>254</v>
      </c>
      <c r="C458" s="146" t="s">
        <v>18</v>
      </c>
      <c r="D458" s="147">
        <v>1</v>
      </c>
      <c r="E458" s="4">
        <v>0</v>
      </c>
      <c r="F458" s="148">
        <f>D458*E458</f>
        <v>0</v>
      </c>
    </row>
    <row r="459" spans="1:7" x14ac:dyDescent="0.25">
      <c r="A459" s="149"/>
      <c r="B459" s="88"/>
      <c r="C459" s="157"/>
      <c r="D459" s="147"/>
      <c r="E459" s="8"/>
      <c r="F459" s="158"/>
    </row>
    <row r="460" spans="1:7" x14ac:dyDescent="0.25">
      <c r="A460" s="149"/>
      <c r="B460" s="156" t="s">
        <v>255</v>
      </c>
      <c r="C460" s="157"/>
      <c r="D460" s="147"/>
      <c r="E460" s="8"/>
      <c r="F460" s="158"/>
    </row>
    <row r="461" spans="1:7" ht="246.75" customHeight="1" x14ac:dyDescent="0.25">
      <c r="A461" s="150" t="s">
        <v>1144</v>
      </c>
      <c r="B461" s="88" t="s">
        <v>378</v>
      </c>
      <c r="C461" s="157" t="s">
        <v>18</v>
      </c>
      <c r="D461" s="147">
        <v>1</v>
      </c>
      <c r="E461" s="8">
        <v>0</v>
      </c>
      <c r="F461" s="158">
        <f>D461*E461</f>
        <v>0</v>
      </c>
      <c r="G461" s="159"/>
    </row>
    <row r="462" spans="1:7" x14ac:dyDescent="0.25">
      <c r="A462" s="150"/>
      <c r="B462" s="88"/>
      <c r="C462" s="157"/>
      <c r="D462" s="147"/>
      <c r="E462" s="8"/>
      <c r="F462" s="158"/>
      <c r="G462" s="159"/>
    </row>
    <row r="463" spans="1:7" ht="51" x14ac:dyDescent="0.25">
      <c r="A463" s="150" t="s">
        <v>1179</v>
      </c>
      <c r="B463" s="160" t="s">
        <v>377</v>
      </c>
      <c r="C463" s="151"/>
      <c r="D463" s="152"/>
      <c r="E463" s="4"/>
      <c r="F463" s="148"/>
      <c r="G463" s="159"/>
    </row>
    <row r="464" spans="1:7" x14ac:dyDescent="0.25">
      <c r="A464" s="150" t="s">
        <v>1180</v>
      </c>
      <c r="B464" s="88" t="s">
        <v>367</v>
      </c>
      <c r="C464" s="146" t="s">
        <v>66</v>
      </c>
      <c r="D464" s="147">
        <v>1</v>
      </c>
      <c r="E464" s="4">
        <v>0</v>
      </c>
      <c r="F464" s="148">
        <f t="shared" ref="F464" si="94">D464*E464</f>
        <v>0</v>
      </c>
      <c r="G464" s="159"/>
    </row>
    <row r="465" spans="1:7" x14ac:dyDescent="0.25">
      <c r="A465" s="150" t="s">
        <v>1181</v>
      </c>
      <c r="B465" s="88" t="s">
        <v>365</v>
      </c>
      <c r="C465" s="146" t="s">
        <v>66</v>
      </c>
      <c r="D465" s="147">
        <v>1</v>
      </c>
      <c r="E465" s="4">
        <v>0</v>
      </c>
      <c r="F465" s="148">
        <f t="shared" ref="F465" si="95">D465*E465</f>
        <v>0</v>
      </c>
      <c r="G465" s="159"/>
    </row>
    <row r="466" spans="1:7" ht="15.75" thickBot="1" x14ac:dyDescent="0.3">
      <c r="A466" s="108"/>
      <c r="B466" s="83"/>
      <c r="C466" s="161"/>
      <c r="D466" s="137"/>
      <c r="E466" s="2"/>
      <c r="F466" s="162"/>
    </row>
    <row r="467" spans="1:7" ht="16.5" thickTop="1" thickBot="1" x14ac:dyDescent="0.3">
      <c r="A467" s="163" t="s">
        <v>101</v>
      </c>
      <c r="B467" s="127"/>
      <c r="C467" s="164"/>
      <c r="D467" s="165"/>
      <c r="E467" s="621"/>
      <c r="F467" s="128">
        <f>SUM(F263:F466)</f>
        <v>0</v>
      </c>
    </row>
    <row r="468" spans="1:7" ht="15.75" thickTop="1" x14ac:dyDescent="0.25">
      <c r="A468" s="99"/>
      <c r="B468" s="100"/>
      <c r="C468" s="101"/>
      <c r="D468" s="102"/>
      <c r="E468" s="619"/>
      <c r="F468" s="129"/>
    </row>
    <row r="469" spans="1:7" x14ac:dyDescent="0.25">
      <c r="A469" s="167" t="s">
        <v>10</v>
      </c>
      <c r="B469" s="72" t="s">
        <v>102</v>
      </c>
      <c r="C469" s="73"/>
      <c r="D469" s="104"/>
      <c r="E469" s="614"/>
      <c r="F469" s="130"/>
    </row>
    <row r="470" spans="1:7" x14ac:dyDescent="0.25">
      <c r="A470" s="76"/>
      <c r="B470" s="77"/>
      <c r="C470" s="78"/>
      <c r="D470" s="84"/>
      <c r="E470" s="1"/>
      <c r="F470" s="85"/>
    </row>
    <row r="471" spans="1:7" ht="51" x14ac:dyDescent="0.25">
      <c r="A471" s="82" t="s">
        <v>103</v>
      </c>
      <c r="B471" s="83" t="s">
        <v>1070</v>
      </c>
      <c r="C471" s="78" t="s">
        <v>96</v>
      </c>
      <c r="D471" s="84">
        <f>D53</f>
        <v>4645</v>
      </c>
      <c r="E471" s="1">
        <v>0</v>
      </c>
      <c r="F471" s="85">
        <f>D471*E471</f>
        <v>0</v>
      </c>
    </row>
    <row r="472" spans="1:7" x14ac:dyDescent="0.25">
      <c r="A472" s="168"/>
      <c r="B472" s="77"/>
      <c r="C472" s="78"/>
      <c r="D472" s="84"/>
      <c r="E472" s="1"/>
      <c r="F472" s="85"/>
    </row>
    <row r="473" spans="1:7" ht="38.25" x14ac:dyDescent="0.25">
      <c r="A473" s="82" t="s">
        <v>104</v>
      </c>
      <c r="B473" s="83" t="s">
        <v>1069</v>
      </c>
      <c r="C473" s="78" t="s">
        <v>96</v>
      </c>
      <c r="D473" s="84">
        <f>D471</f>
        <v>4645</v>
      </c>
      <c r="E473" s="1">
        <v>0</v>
      </c>
      <c r="F473" s="85">
        <f t="shared" ref="F473:F479" si="96">D473*E473</f>
        <v>0</v>
      </c>
    </row>
    <row r="474" spans="1:7" x14ac:dyDescent="0.25">
      <c r="A474" s="168"/>
      <c r="B474" s="77"/>
      <c r="C474" s="78"/>
      <c r="D474" s="84"/>
      <c r="E474" s="1"/>
      <c r="F474" s="85"/>
    </row>
    <row r="475" spans="1:7" ht="25.5" x14ac:dyDescent="0.25">
      <c r="A475" s="82" t="s">
        <v>105</v>
      </c>
      <c r="B475" s="83" t="s">
        <v>87</v>
      </c>
      <c r="C475" s="78"/>
      <c r="D475" s="84"/>
      <c r="E475" s="1"/>
      <c r="F475" s="85"/>
    </row>
    <row r="476" spans="1:7" x14ac:dyDescent="0.25">
      <c r="A476" s="76"/>
      <c r="B476" s="77" t="s">
        <v>89</v>
      </c>
      <c r="C476" s="78" t="s">
        <v>77</v>
      </c>
      <c r="D476" s="84">
        <v>70</v>
      </c>
      <c r="E476" s="1">
        <v>0</v>
      </c>
      <c r="F476" s="85">
        <f t="shared" si="96"/>
        <v>0</v>
      </c>
    </row>
    <row r="477" spans="1:7" x14ac:dyDescent="0.25">
      <c r="A477" s="82"/>
      <c r="B477" s="77" t="s">
        <v>90</v>
      </c>
      <c r="C477" s="78" t="s">
        <v>77</v>
      </c>
      <c r="D477" s="84">
        <v>70</v>
      </c>
      <c r="E477" s="1">
        <v>0</v>
      </c>
      <c r="F477" s="85">
        <f t="shared" si="96"/>
        <v>0</v>
      </c>
    </row>
    <row r="478" spans="1:7" x14ac:dyDescent="0.25">
      <c r="A478" s="168"/>
      <c r="B478" s="77"/>
      <c r="C478" s="78"/>
      <c r="D478" s="84"/>
      <c r="E478" s="1"/>
      <c r="F478" s="85"/>
    </row>
    <row r="479" spans="1:7" ht="38.25" x14ac:dyDescent="0.25">
      <c r="A479" s="82" t="s">
        <v>106</v>
      </c>
      <c r="B479" s="131" t="s">
        <v>107</v>
      </c>
      <c r="C479" s="132" t="s">
        <v>77</v>
      </c>
      <c r="D479" s="84">
        <v>46</v>
      </c>
      <c r="E479" s="1">
        <v>0</v>
      </c>
      <c r="F479" s="85">
        <f t="shared" si="96"/>
        <v>0</v>
      </c>
    </row>
    <row r="480" spans="1:7" x14ac:dyDescent="0.25">
      <c r="A480" s="76"/>
      <c r="B480" s="77"/>
      <c r="C480" s="78"/>
      <c r="D480" s="84"/>
      <c r="E480" s="1"/>
      <c r="F480" s="85"/>
    </row>
    <row r="481" spans="1:8" s="557" customFormat="1" x14ac:dyDescent="0.25">
      <c r="A481" s="558"/>
      <c r="B481" s="118"/>
      <c r="C481" s="154"/>
      <c r="D481" s="559"/>
      <c r="E481" s="7"/>
      <c r="F481" s="144"/>
      <c r="G481" s="556"/>
      <c r="H481" s="89"/>
    </row>
    <row r="482" spans="1:8" ht="15.75" thickBot="1" x14ac:dyDescent="0.3">
      <c r="A482" s="133"/>
      <c r="B482" s="134"/>
      <c r="C482" s="124"/>
      <c r="D482" s="169"/>
      <c r="E482" s="172"/>
      <c r="F482" s="85"/>
    </row>
    <row r="483" spans="1:8" ht="16.5" thickTop="1" thickBot="1" x14ac:dyDescent="0.3">
      <c r="A483" s="163" t="s">
        <v>108</v>
      </c>
      <c r="B483" s="127"/>
      <c r="C483" s="164"/>
      <c r="D483" s="170"/>
      <c r="E483" s="621"/>
      <c r="F483" s="128">
        <f>SUM(F471:F481)</f>
        <v>0</v>
      </c>
    </row>
    <row r="484" spans="1:8" ht="15.75" thickTop="1" x14ac:dyDescent="0.25"/>
  </sheetData>
  <sheetProtection algorithmName="SHA-512" hashValue="RikBXoJ7vata8083yv/yuWJPk5M2X6rGjm5cxp989bn9tEZS32IEXXihxzCAr92q0/WfoOfkCYJ/6W3v857/Fw==" saltValue="CKWkQ+gOlNtXH3rFnl5WXA==" spinCount="100000" sheet="1"/>
  <mergeCells count="21">
    <mergeCell ref="A31:F31"/>
    <mergeCell ref="A32:F32"/>
    <mergeCell ref="A33:F33"/>
    <mergeCell ref="A34:F34"/>
    <mergeCell ref="A25:F25"/>
    <mergeCell ref="A26:F26"/>
    <mergeCell ref="A27:F27"/>
    <mergeCell ref="A28:F28"/>
    <mergeCell ref="A29:F29"/>
    <mergeCell ref="A30:F30"/>
    <mergeCell ref="B13:D13"/>
    <mergeCell ref="E13:F13"/>
    <mergeCell ref="A22:F22"/>
    <mergeCell ref="A23:F23"/>
    <mergeCell ref="A24:F24"/>
    <mergeCell ref="A9:F9"/>
    <mergeCell ref="A2:F2"/>
    <mergeCell ref="A3:F3"/>
    <mergeCell ref="A5:B5"/>
    <mergeCell ref="A6:B6"/>
    <mergeCell ref="A8:B8"/>
  </mergeCells>
  <phoneticPr fontId="14" type="noConversion"/>
  <pageMargins left="0.70866141732283472" right="0.70866141732283472" top="0.74803149606299213" bottom="0.74803149606299213" header="0.31496062992125984" footer="0.31496062992125984"/>
  <pageSetup paperSize="9" scale="90" orientation="portrait" r:id="rId1"/>
  <headerFooter>
    <oddHeader>&amp;L&amp;"Arial,Poševno"&amp;9Komunala Brežice d. o. o.</oddHeader>
    <oddFooter>&amp;L&amp;"Arial,Poševno"&amp;9Popis del za objekt "Vodovod Pišece-Bizeljsko-Bojsno" - &amp;"Arial,Krepko poševno"ETAPA 1.2&amp;Rstran &amp;P od &amp;N</oddFooter>
  </headerFooter>
  <rowBreaks count="5" manualBreakCount="5">
    <brk id="35" max="5" man="1"/>
    <brk id="222" max="5" man="1"/>
    <brk id="257" max="5" man="1"/>
    <brk id="446" max="5" man="1"/>
    <brk id="468"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80"/>
  <sheetViews>
    <sheetView view="pageBreakPreview" topLeftCell="A44" zoomScaleNormal="100" zoomScaleSheetLayoutView="100" workbookViewId="0">
      <selection activeCell="E48" sqref="E48"/>
    </sheetView>
  </sheetViews>
  <sheetFormatPr defaultColWidth="9.140625" defaultRowHeight="15" x14ac:dyDescent="0.25"/>
  <cols>
    <col min="1" max="1" width="8" style="596" customWidth="1"/>
    <col min="2" max="2" width="47.5703125" style="596" customWidth="1"/>
    <col min="3" max="3" width="7" style="596" customWidth="1"/>
    <col min="4" max="4" width="9.28515625" style="596" customWidth="1"/>
    <col min="5" max="5" width="11.28515625" style="596" customWidth="1"/>
    <col min="6" max="6" width="12.7109375" style="596" customWidth="1"/>
    <col min="7" max="7" width="13.140625" style="42" customWidth="1"/>
    <col min="8" max="8" width="9.140625" style="43"/>
    <col min="9" max="16384" width="9.140625" style="596"/>
  </cols>
  <sheetData>
    <row r="1" spans="1:8" x14ac:dyDescent="0.25">
      <c r="A1" s="41"/>
      <c r="B1" s="13"/>
      <c r="C1" s="13"/>
      <c r="D1" s="17"/>
      <c r="E1" s="13"/>
      <c r="F1" s="18"/>
    </row>
    <row r="2" spans="1:8" x14ac:dyDescent="0.25">
      <c r="A2" s="635" t="s">
        <v>0</v>
      </c>
      <c r="B2" s="635"/>
      <c r="C2" s="635"/>
      <c r="D2" s="635"/>
      <c r="E2" s="635"/>
      <c r="F2" s="635"/>
    </row>
    <row r="3" spans="1:8" ht="15.75" x14ac:dyDescent="0.25">
      <c r="A3" s="638" t="s">
        <v>1</v>
      </c>
      <c r="B3" s="638"/>
      <c r="C3" s="638"/>
      <c r="D3" s="638"/>
      <c r="E3" s="638"/>
      <c r="F3" s="638"/>
    </row>
    <row r="4" spans="1:8" x14ac:dyDescent="0.25">
      <c r="A4" s="589"/>
      <c r="B4" s="12"/>
      <c r="C4" s="13"/>
      <c r="D4" s="14"/>
      <c r="E4" s="15"/>
      <c r="F4" s="16"/>
    </row>
    <row r="5" spans="1:8" x14ac:dyDescent="0.25">
      <c r="A5" s="641" t="s">
        <v>2</v>
      </c>
      <c r="B5" s="641"/>
      <c r="C5" s="13"/>
      <c r="D5" s="17"/>
      <c r="E5" s="13"/>
      <c r="F5" s="18"/>
    </row>
    <row r="6" spans="1:8" ht="15.75" x14ac:dyDescent="0.25">
      <c r="A6" s="647" t="s">
        <v>321</v>
      </c>
      <c r="B6" s="647"/>
      <c r="C6" s="13"/>
      <c r="D6" s="17"/>
      <c r="E6" s="13"/>
      <c r="F6" s="18"/>
    </row>
    <row r="7" spans="1:8" ht="15.75" x14ac:dyDescent="0.25">
      <c r="A7" s="586"/>
      <c r="B7" s="585"/>
      <c r="C7" s="13"/>
      <c r="D7" s="17"/>
      <c r="E7" s="13"/>
      <c r="F7" s="18"/>
    </row>
    <row r="8" spans="1:8" x14ac:dyDescent="0.25">
      <c r="A8" s="641" t="s">
        <v>319</v>
      </c>
      <c r="B8" s="641"/>
      <c r="C8" s="13"/>
      <c r="D8" s="17"/>
      <c r="E8" s="16"/>
      <c r="F8" s="16"/>
    </row>
    <row r="9" spans="1:8" ht="33.75" customHeight="1" x14ac:dyDescent="0.25">
      <c r="A9" s="672" t="s">
        <v>322</v>
      </c>
      <c r="B9" s="672"/>
      <c r="C9" s="672"/>
      <c r="D9" s="672"/>
      <c r="E9" s="672"/>
      <c r="F9" s="672"/>
    </row>
    <row r="10" spans="1:8" x14ac:dyDescent="0.25">
      <c r="A10" s="589"/>
      <c r="B10" s="12"/>
      <c r="C10" s="13"/>
      <c r="D10" s="17"/>
      <c r="E10" s="16"/>
      <c r="F10" s="16"/>
    </row>
    <row r="11" spans="1:8" s="42" customFormat="1" x14ac:dyDescent="0.25">
      <c r="A11" s="19"/>
      <c r="B11" s="20"/>
      <c r="C11" s="21"/>
      <c r="D11" s="21"/>
      <c r="E11" s="21"/>
      <c r="F11" s="21"/>
      <c r="H11" s="43"/>
    </row>
    <row r="12" spans="1:8" s="42" customFormat="1" ht="13.5" thickBot="1" x14ac:dyDescent="0.25">
      <c r="A12" s="44" t="s">
        <v>3</v>
      </c>
      <c r="B12" s="669" t="s">
        <v>4</v>
      </c>
      <c r="C12" s="673"/>
      <c r="D12" s="674"/>
      <c r="E12" s="669" t="s">
        <v>5</v>
      </c>
      <c r="F12" s="674"/>
      <c r="H12" s="43"/>
    </row>
    <row r="13" spans="1:8" s="42" customFormat="1" ht="14.25" x14ac:dyDescent="0.2">
      <c r="A13" s="45" t="s">
        <v>6</v>
      </c>
      <c r="B13" s="46" t="str">
        <f>B38</f>
        <v>Pripravljalna dela</v>
      </c>
      <c r="C13" s="47"/>
      <c r="D13" s="47"/>
      <c r="E13" s="48"/>
      <c r="F13" s="49">
        <f>F70</f>
        <v>0</v>
      </c>
      <c r="H13" s="43"/>
    </row>
    <row r="14" spans="1:8" s="42" customFormat="1" ht="14.25" x14ac:dyDescent="0.2">
      <c r="A14" s="50" t="s">
        <v>7</v>
      </c>
      <c r="B14" s="51" t="str">
        <f>B72</f>
        <v>Gradbeno zemeljska dela</v>
      </c>
      <c r="C14" s="52"/>
      <c r="D14" s="53"/>
      <c r="E14" s="54"/>
      <c r="F14" s="55">
        <f>F234</f>
        <v>0</v>
      </c>
      <c r="H14" s="43"/>
    </row>
    <row r="15" spans="1:8" s="42" customFormat="1" ht="14.25" x14ac:dyDescent="0.2">
      <c r="A15" s="50" t="s">
        <v>8</v>
      </c>
      <c r="B15" s="51" t="str">
        <f>B236</f>
        <v>Ostalo h gradbenim delom</v>
      </c>
      <c r="C15" s="52"/>
      <c r="D15" s="53"/>
      <c r="E15" s="54"/>
      <c r="F15" s="55">
        <f>F259</f>
        <v>0</v>
      </c>
      <c r="H15" s="43"/>
    </row>
    <row r="16" spans="1:8" s="42" customFormat="1" ht="14.25" x14ac:dyDescent="0.2">
      <c r="A16" s="50" t="s">
        <v>9</v>
      </c>
      <c r="B16" s="51" t="str">
        <f>B261</f>
        <v>Strojne instalacije</v>
      </c>
      <c r="C16" s="52"/>
      <c r="D16" s="53"/>
      <c r="E16" s="54"/>
      <c r="F16" s="55">
        <f>F464</f>
        <v>0</v>
      </c>
      <c r="H16" s="43"/>
    </row>
    <row r="17" spans="1:8" s="42" customFormat="1" ht="14.25" x14ac:dyDescent="0.2">
      <c r="A17" s="50" t="s">
        <v>10</v>
      </c>
      <c r="B17" s="51" t="str">
        <f>B466</f>
        <v>Ostalo k strojnim instalacijam</v>
      </c>
      <c r="C17" s="52"/>
      <c r="D17" s="53"/>
      <c r="E17" s="54"/>
      <c r="F17" s="55">
        <f>F479</f>
        <v>0</v>
      </c>
      <c r="H17" s="43"/>
    </row>
    <row r="18" spans="1:8" s="42" customFormat="1" x14ac:dyDescent="0.25">
      <c r="A18" s="56"/>
      <c r="B18" s="57" t="s">
        <v>11</v>
      </c>
      <c r="C18" s="58"/>
      <c r="D18" s="59"/>
      <c r="E18" s="60"/>
      <c r="F18" s="61">
        <f>SUM(F13:F17)</f>
        <v>0</v>
      </c>
      <c r="H18" s="43"/>
    </row>
    <row r="19" spans="1:8" s="42" customFormat="1" ht="12.75" x14ac:dyDescent="0.2">
      <c r="A19" s="589"/>
      <c r="B19" s="589"/>
      <c r="C19" s="13"/>
      <c r="D19" s="17"/>
      <c r="E19" s="16"/>
      <c r="F19" s="16"/>
      <c r="H19" s="43"/>
    </row>
    <row r="20" spans="1:8" s="42" customFormat="1" ht="12.75" x14ac:dyDescent="0.2">
      <c r="A20" s="589"/>
      <c r="B20" s="589"/>
      <c r="C20" s="13"/>
      <c r="D20" s="17"/>
      <c r="E20" s="16"/>
      <c r="F20" s="16"/>
      <c r="H20" s="43"/>
    </row>
    <row r="21" spans="1:8" s="42" customFormat="1" ht="12.75" x14ac:dyDescent="0.2">
      <c r="A21" s="668" t="s">
        <v>109</v>
      </c>
      <c r="B21" s="668"/>
      <c r="C21" s="668"/>
      <c r="D21" s="668"/>
      <c r="E21" s="668"/>
      <c r="F21" s="668"/>
      <c r="H21" s="43"/>
    </row>
    <row r="22" spans="1:8" s="42" customFormat="1" ht="30.75" customHeight="1" x14ac:dyDescent="0.2">
      <c r="A22" s="663" t="s">
        <v>110</v>
      </c>
      <c r="B22" s="663"/>
      <c r="C22" s="663"/>
      <c r="D22" s="663"/>
      <c r="E22" s="663"/>
      <c r="F22" s="663"/>
      <c r="H22" s="43"/>
    </row>
    <row r="23" spans="1:8" s="42" customFormat="1" ht="12.75" x14ac:dyDescent="0.2">
      <c r="A23" s="663" t="s">
        <v>111</v>
      </c>
      <c r="B23" s="663"/>
      <c r="C23" s="663"/>
      <c r="D23" s="663"/>
      <c r="E23" s="663"/>
      <c r="F23" s="663"/>
      <c r="H23" s="43"/>
    </row>
    <row r="24" spans="1:8" s="42" customFormat="1" ht="29.25" customHeight="1" x14ac:dyDescent="0.2">
      <c r="A24" s="663" t="s">
        <v>112</v>
      </c>
      <c r="B24" s="663"/>
      <c r="C24" s="663"/>
      <c r="D24" s="663"/>
      <c r="E24" s="663"/>
      <c r="F24" s="663"/>
      <c r="H24" s="43"/>
    </row>
    <row r="25" spans="1:8" s="42" customFormat="1" ht="68.25" customHeight="1" x14ac:dyDescent="0.2">
      <c r="A25" s="663" t="s">
        <v>117</v>
      </c>
      <c r="B25" s="663"/>
      <c r="C25" s="663"/>
      <c r="D25" s="663"/>
      <c r="E25" s="663"/>
      <c r="F25" s="663"/>
      <c r="H25" s="43"/>
    </row>
    <row r="26" spans="1:8" s="42" customFormat="1" ht="42" customHeight="1" x14ac:dyDescent="0.2">
      <c r="A26" s="663" t="s">
        <v>118</v>
      </c>
      <c r="B26" s="663"/>
      <c r="C26" s="663"/>
      <c r="D26" s="663"/>
      <c r="E26" s="663"/>
      <c r="F26" s="663"/>
      <c r="H26" s="43"/>
    </row>
    <row r="27" spans="1:8" s="42" customFormat="1" ht="30.75" customHeight="1" x14ac:dyDescent="0.2">
      <c r="A27" s="663" t="s">
        <v>119</v>
      </c>
      <c r="B27" s="663"/>
      <c r="C27" s="663"/>
      <c r="D27" s="663"/>
      <c r="E27" s="663"/>
      <c r="F27" s="663"/>
      <c r="H27" s="43"/>
    </row>
    <row r="28" spans="1:8" s="42" customFormat="1" ht="45.75" customHeight="1" x14ac:dyDescent="0.2">
      <c r="A28" s="663" t="s">
        <v>120</v>
      </c>
      <c r="B28" s="663"/>
      <c r="C28" s="663"/>
      <c r="D28" s="663"/>
      <c r="E28" s="663"/>
      <c r="F28" s="663"/>
      <c r="H28" s="43"/>
    </row>
    <row r="29" spans="1:8" s="42" customFormat="1" ht="45.75" customHeight="1" x14ac:dyDescent="0.2">
      <c r="A29" s="663" t="s">
        <v>121</v>
      </c>
      <c r="B29" s="663"/>
      <c r="C29" s="663"/>
      <c r="D29" s="663"/>
      <c r="E29" s="663"/>
      <c r="F29" s="663"/>
      <c r="H29" s="43"/>
    </row>
    <row r="30" spans="1:8" s="42" customFormat="1" ht="30.75" customHeight="1" x14ac:dyDescent="0.2">
      <c r="A30" s="663" t="s">
        <v>122</v>
      </c>
      <c r="B30" s="663"/>
      <c r="C30" s="663"/>
      <c r="D30" s="663"/>
      <c r="E30" s="663"/>
      <c r="F30" s="663"/>
      <c r="H30" s="43"/>
    </row>
    <row r="31" spans="1:8" s="42" customFormat="1" ht="31.5" customHeight="1" x14ac:dyDescent="0.2">
      <c r="A31" s="663" t="s">
        <v>123</v>
      </c>
      <c r="B31" s="663"/>
      <c r="C31" s="663"/>
      <c r="D31" s="663"/>
      <c r="E31" s="663"/>
      <c r="F31" s="663"/>
      <c r="H31" s="43"/>
    </row>
    <row r="32" spans="1:8" s="42" customFormat="1" ht="12.75" x14ac:dyDescent="0.2">
      <c r="A32" s="663" t="s">
        <v>124</v>
      </c>
      <c r="B32" s="663"/>
      <c r="C32" s="663"/>
      <c r="D32" s="663"/>
      <c r="E32" s="663"/>
      <c r="F32" s="663"/>
      <c r="H32" s="43"/>
    </row>
    <row r="33" spans="1:8" s="42" customFormat="1" ht="30" customHeight="1" x14ac:dyDescent="0.2">
      <c r="A33" s="663" t="s">
        <v>125</v>
      </c>
      <c r="B33" s="663"/>
      <c r="C33" s="663"/>
      <c r="D33" s="663"/>
      <c r="E33" s="663"/>
      <c r="F33" s="663"/>
      <c r="H33" s="43"/>
    </row>
    <row r="34" spans="1:8" s="42" customFormat="1" ht="12.75" x14ac:dyDescent="0.2">
      <c r="A34" s="589"/>
      <c r="B34" s="589"/>
      <c r="C34" s="13"/>
      <c r="D34" s="17"/>
      <c r="E34" s="16"/>
      <c r="F34" s="16"/>
      <c r="H34" s="43"/>
    </row>
    <row r="35" spans="1:8" s="42" customFormat="1" ht="12.75" x14ac:dyDescent="0.2">
      <c r="A35" s="62"/>
      <c r="B35" s="63"/>
      <c r="C35" s="63"/>
      <c r="D35" s="64"/>
      <c r="E35" s="63"/>
      <c r="F35" s="65"/>
      <c r="H35" s="43"/>
    </row>
    <row r="36" spans="1:8" s="42" customFormat="1" ht="12.75" x14ac:dyDescent="0.2">
      <c r="A36" s="66" t="s">
        <v>3</v>
      </c>
      <c r="B36" s="66" t="s">
        <v>4</v>
      </c>
      <c r="C36" s="66" t="s">
        <v>12</v>
      </c>
      <c r="D36" s="67" t="s">
        <v>13</v>
      </c>
      <c r="E36" s="66" t="s">
        <v>14</v>
      </c>
      <c r="F36" s="68" t="s">
        <v>5</v>
      </c>
      <c r="H36" s="43"/>
    </row>
    <row r="37" spans="1:8" s="42" customFormat="1" ht="12.75" x14ac:dyDescent="0.2">
      <c r="A37" s="69"/>
      <c r="B37" s="590"/>
      <c r="C37" s="590"/>
      <c r="D37" s="590"/>
      <c r="E37" s="590"/>
      <c r="F37" s="70"/>
      <c r="H37" s="43"/>
    </row>
    <row r="38" spans="1:8" s="42" customFormat="1" ht="12.75" x14ac:dyDescent="0.2">
      <c r="A38" s="71" t="s">
        <v>6</v>
      </c>
      <c r="B38" s="72" t="s">
        <v>15</v>
      </c>
      <c r="C38" s="73"/>
      <c r="D38" s="74"/>
      <c r="E38" s="73"/>
      <c r="F38" s="75"/>
      <c r="H38" s="43"/>
    </row>
    <row r="39" spans="1:8" s="42" customFormat="1" ht="12.75" x14ac:dyDescent="0.2">
      <c r="A39" s="76"/>
      <c r="B39" s="77"/>
      <c r="C39" s="78"/>
      <c r="D39" s="79"/>
      <c r="E39" s="1"/>
      <c r="F39" s="81"/>
      <c r="H39" s="43"/>
    </row>
    <row r="40" spans="1:8" s="42" customFormat="1" ht="51" x14ac:dyDescent="0.2">
      <c r="A40" s="82" t="s">
        <v>16</v>
      </c>
      <c r="B40" s="83" t="s">
        <v>17</v>
      </c>
      <c r="C40" s="78" t="s">
        <v>18</v>
      </c>
      <c r="D40" s="84">
        <v>1</v>
      </c>
      <c r="E40" s="1">
        <v>0</v>
      </c>
      <c r="F40" s="85">
        <f>D40*E40</f>
        <v>0</v>
      </c>
      <c r="H40" s="43"/>
    </row>
    <row r="41" spans="1:8" s="42" customFormat="1" ht="12.75" x14ac:dyDescent="0.2">
      <c r="A41" s="82"/>
      <c r="B41" s="83"/>
      <c r="C41" s="78"/>
      <c r="D41" s="84"/>
      <c r="E41" s="1"/>
      <c r="F41" s="85"/>
      <c r="H41" s="43"/>
    </row>
    <row r="42" spans="1:8" s="42" customFormat="1" ht="45.75" customHeight="1" x14ac:dyDescent="0.2">
      <c r="A42" s="82" t="s">
        <v>19</v>
      </c>
      <c r="B42" s="86" t="s">
        <v>20</v>
      </c>
      <c r="C42" s="78"/>
      <c r="D42" s="84"/>
      <c r="E42" s="1"/>
      <c r="F42" s="85"/>
      <c r="H42" s="43"/>
    </row>
    <row r="43" spans="1:8" s="42" customFormat="1" ht="17.25" customHeight="1" x14ac:dyDescent="0.2">
      <c r="A43" s="82" t="s">
        <v>1168</v>
      </c>
      <c r="B43" s="86" t="s">
        <v>140</v>
      </c>
      <c r="C43" s="78" t="s">
        <v>18</v>
      </c>
      <c r="D43" s="84">
        <v>1</v>
      </c>
      <c r="E43" s="1">
        <v>0</v>
      </c>
      <c r="F43" s="85">
        <f t="shared" ref="F43:F68" si="0">D43*E43</f>
        <v>0</v>
      </c>
      <c r="H43" s="43"/>
    </row>
    <row r="44" spans="1:8" s="42" customFormat="1" ht="12.75" x14ac:dyDescent="0.2">
      <c r="A44" s="82" t="s">
        <v>1169</v>
      </c>
      <c r="B44" s="87" t="s">
        <v>979</v>
      </c>
      <c r="C44" s="78" t="s">
        <v>18</v>
      </c>
      <c r="D44" s="84">
        <v>1</v>
      </c>
      <c r="E44" s="1">
        <v>0</v>
      </c>
      <c r="F44" s="85">
        <f t="shared" si="0"/>
        <v>0</v>
      </c>
      <c r="H44" s="43"/>
    </row>
    <row r="45" spans="1:8" s="42" customFormat="1" ht="12.75" x14ac:dyDescent="0.2">
      <c r="A45" s="82" t="s">
        <v>1170</v>
      </c>
      <c r="B45" s="87" t="s">
        <v>21</v>
      </c>
      <c r="C45" s="78" t="s">
        <v>18</v>
      </c>
      <c r="D45" s="84">
        <v>1</v>
      </c>
      <c r="E45" s="1">
        <v>0</v>
      </c>
      <c r="F45" s="85">
        <f t="shared" si="0"/>
        <v>0</v>
      </c>
      <c r="H45" s="43"/>
    </row>
    <row r="46" spans="1:8" s="42" customFormat="1" ht="12.75" x14ac:dyDescent="0.2">
      <c r="A46" s="82" t="s">
        <v>1171</v>
      </c>
      <c r="B46" s="87" t="s">
        <v>127</v>
      </c>
      <c r="C46" s="78" t="s">
        <v>18</v>
      </c>
      <c r="D46" s="84">
        <v>1</v>
      </c>
      <c r="E46" s="1">
        <v>0</v>
      </c>
      <c r="F46" s="85">
        <f t="shared" si="0"/>
        <v>0</v>
      </c>
      <c r="H46" s="43"/>
    </row>
    <row r="47" spans="1:8" s="42" customFormat="1" ht="12.75" x14ac:dyDescent="0.2">
      <c r="A47" s="82"/>
      <c r="B47" s="87"/>
      <c r="C47" s="78"/>
      <c r="D47" s="84"/>
      <c r="E47" s="1"/>
      <c r="F47" s="85"/>
      <c r="H47" s="43"/>
    </row>
    <row r="48" spans="1:8" s="42" customFormat="1" ht="12.75" x14ac:dyDescent="0.2">
      <c r="A48" s="627" t="s">
        <v>22</v>
      </c>
      <c r="B48" s="726" t="s">
        <v>126</v>
      </c>
      <c r="C48" s="629" t="s">
        <v>18</v>
      </c>
      <c r="D48" s="630">
        <v>0</v>
      </c>
      <c r="E48" s="633"/>
      <c r="F48" s="631">
        <f t="shared" si="0"/>
        <v>0</v>
      </c>
      <c r="H48" s="43"/>
    </row>
    <row r="49" spans="1:8" s="42" customFormat="1" ht="12.75" x14ac:dyDescent="0.2">
      <c r="A49" s="82"/>
      <c r="B49" s="87"/>
      <c r="C49" s="78"/>
      <c r="D49" s="84"/>
      <c r="E49" s="1"/>
      <c r="F49" s="85"/>
      <c r="H49" s="43"/>
    </row>
    <row r="50" spans="1:8" s="42" customFormat="1" ht="51" x14ac:dyDescent="0.2">
      <c r="A50" s="82" t="s">
        <v>23</v>
      </c>
      <c r="B50" s="87" t="s">
        <v>113</v>
      </c>
      <c r="C50" s="78" t="s">
        <v>18</v>
      </c>
      <c r="D50" s="84">
        <v>1</v>
      </c>
      <c r="E50" s="1">
        <v>0</v>
      </c>
      <c r="F50" s="85">
        <f t="shared" si="0"/>
        <v>0</v>
      </c>
      <c r="H50" s="43"/>
    </row>
    <row r="51" spans="1:8" s="42" customFormat="1" ht="12.75" x14ac:dyDescent="0.2">
      <c r="A51" s="82"/>
      <c r="B51" s="87"/>
      <c r="C51" s="78"/>
      <c r="D51" s="84"/>
      <c r="E51" s="1"/>
      <c r="F51" s="85"/>
      <c r="H51" s="43"/>
    </row>
    <row r="52" spans="1:8" s="42" customFormat="1" ht="12.75" x14ac:dyDescent="0.2">
      <c r="A52" s="82" t="s">
        <v>24</v>
      </c>
      <c r="B52" s="87" t="s">
        <v>183</v>
      </c>
      <c r="C52" s="78" t="s">
        <v>96</v>
      </c>
      <c r="D52" s="84">
        <f>3423+355</f>
        <v>3778</v>
      </c>
      <c r="E52" s="1">
        <v>0</v>
      </c>
      <c r="F52" s="85">
        <f t="shared" si="0"/>
        <v>0</v>
      </c>
      <c r="H52" s="43"/>
    </row>
    <row r="53" spans="1:8" s="42" customFormat="1" ht="12.75" x14ac:dyDescent="0.2">
      <c r="A53" s="82"/>
      <c r="B53" s="87"/>
      <c r="C53" s="78"/>
      <c r="D53" s="84"/>
      <c r="E53" s="1"/>
      <c r="F53" s="85"/>
      <c r="H53" s="43"/>
    </row>
    <row r="54" spans="1:8" s="42" customFormat="1" ht="63.75" x14ac:dyDescent="0.2">
      <c r="A54" s="82" t="s">
        <v>25</v>
      </c>
      <c r="B54" s="88" t="s">
        <v>171</v>
      </c>
      <c r="C54" s="78" t="s">
        <v>96</v>
      </c>
      <c r="D54" s="84">
        <f>D52</f>
        <v>3778</v>
      </c>
      <c r="E54" s="1">
        <v>0</v>
      </c>
      <c r="F54" s="85">
        <f t="shared" ref="F54" si="1">D54*E54</f>
        <v>0</v>
      </c>
      <c r="H54" s="43"/>
    </row>
    <row r="55" spans="1:8" s="42" customFormat="1" ht="12.75" x14ac:dyDescent="0.2">
      <c r="A55" s="82"/>
      <c r="B55" s="87"/>
      <c r="C55" s="78"/>
      <c r="D55" s="84"/>
      <c r="E55" s="1"/>
      <c r="F55" s="85"/>
      <c r="H55" s="43"/>
    </row>
    <row r="56" spans="1:8" s="42" customFormat="1" ht="81" customHeight="1" x14ac:dyDescent="0.2">
      <c r="A56" s="82" t="s">
        <v>26</v>
      </c>
      <c r="B56" s="86" t="s">
        <v>984</v>
      </c>
      <c r="C56" s="78" t="s">
        <v>18</v>
      </c>
      <c r="D56" s="84">
        <v>1</v>
      </c>
      <c r="E56" s="1">
        <v>0</v>
      </c>
      <c r="F56" s="85">
        <f t="shared" ref="F56" si="2">D56*E56</f>
        <v>0</v>
      </c>
      <c r="H56" s="43"/>
    </row>
    <row r="57" spans="1:8" s="42" customFormat="1" ht="12.75" x14ac:dyDescent="0.2">
      <c r="A57" s="82"/>
      <c r="B57" s="86"/>
      <c r="C57" s="78"/>
      <c r="D57" s="84"/>
      <c r="E57" s="1"/>
      <c r="F57" s="85"/>
      <c r="H57" s="43"/>
    </row>
    <row r="58" spans="1:8" s="42" customFormat="1" ht="83.25" customHeight="1" x14ac:dyDescent="0.2">
      <c r="A58" s="82" t="s">
        <v>27</v>
      </c>
      <c r="B58" s="86" t="s">
        <v>1050</v>
      </c>
      <c r="C58" s="78" t="s">
        <v>18</v>
      </c>
      <c r="D58" s="84">
        <v>1</v>
      </c>
      <c r="E58" s="1">
        <v>0</v>
      </c>
      <c r="F58" s="85">
        <f t="shared" ref="F58" si="3">D58*E58</f>
        <v>0</v>
      </c>
      <c r="H58" s="43"/>
    </row>
    <row r="59" spans="1:8" s="42" customFormat="1" ht="12.75" x14ac:dyDescent="0.2">
      <c r="A59" s="82"/>
      <c r="B59" s="86"/>
      <c r="C59" s="78"/>
      <c r="D59" s="84"/>
      <c r="E59" s="1"/>
      <c r="F59" s="85"/>
      <c r="H59" s="43"/>
    </row>
    <row r="60" spans="1:8" s="42" customFormat="1" ht="89.25" x14ac:dyDescent="0.2">
      <c r="A60" s="82" t="s">
        <v>28</v>
      </c>
      <c r="B60" s="86" t="s">
        <v>1051</v>
      </c>
      <c r="C60" s="78" t="s">
        <v>18</v>
      </c>
      <c r="D60" s="84">
        <v>1</v>
      </c>
      <c r="E60" s="1">
        <v>0</v>
      </c>
      <c r="F60" s="85">
        <f t="shared" ref="F60" si="4">D60*E60</f>
        <v>0</v>
      </c>
      <c r="H60" s="43"/>
    </row>
    <row r="61" spans="1:8" s="42" customFormat="1" ht="12.75" x14ac:dyDescent="0.2">
      <c r="A61" s="82"/>
      <c r="B61" s="86"/>
      <c r="C61" s="78"/>
      <c r="D61" s="84"/>
      <c r="E61" s="1"/>
      <c r="F61" s="85"/>
      <c r="H61" s="43"/>
    </row>
    <row r="62" spans="1:8" s="42" customFormat="1" ht="89.25" x14ac:dyDescent="0.2">
      <c r="A62" s="82" t="s">
        <v>29</v>
      </c>
      <c r="B62" s="86" t="s">
        <v>1052</v>
      </c>
      <c r="C62" s="78" t="s">
        <v>18</v>
      </c>
      <c r="D62" s="84">
        <v>1</v>
      </c>
      <c r="E62" s="1">
        <v>0</v>
      </c>
      <c r="F62" s="85">
        <f t="shared" ref="F62" si="5">D62*E62</f>
        <v>0</v>
      </c>
      <c r="H62" s="43"/>
    </row>
    <row r="63" spans="1:8" s="42" customFormat="1" ht="12.75" x14ac:dyDescent="0.2">
      <c r="A63" s="82"/>
      <c r="B63" s="86"/>
      <c r="C63" s="78"/>
      <c r="D63" s="84"/>
      <c r="E63" s="1"/>
      <c r="F63" s="85"/>
      <c r="H63" s="43"/>
    </row>
    <row r="64" spans="1:8" s="42" customFormat="1" ht="96.75" customHeight="1" x14ac:dyDescent="0.2">
      <c r="A64" s="82" t="s">
        <v>128</v>
      </c>
      <c r="B64" s="86" t="s">
        <v>1053</v>
      </c>
      <c r="C64" s="78" t="s">
        <v>18</v>
      </c>
      <c r="D64" s="84">
        <v>1</v>
      </c>
      <c r="E64" s="1">
        <v>0</v>
      </c>
      <c r="F64" s="85">
        <f t="shared" ref="F64" si="6">D64*E64</f>
        <v>0</v>
      </c>
      <c r="H64" s="43"/>
    </row>
    <row r="65" spans="1:8" x14ac:dyDescent="0.25">
      <c r="A65" s="82"/>
      <c r="B65" s="86"/>
      <c r="C65" s="78"/>
      <c r="D65" s="84"/>
      <c r="E65" s="1"/>
      <c r="F65" s="85"/>
    </row>
    <row r="66" spans="1:8" ht="114.75" x14ac:dyDescent="0.25">
      <c r="A66" s="627" t="s">
        <v>1080</v>
      </c>
      <c r="B66" s="628" t="s">
        <v>2075</v>
      </c>
      <c r="C66" s="629" t="s">
        <v>18</v>
      </c>
      <c r="D66" s="630">
        <v>0</v>
      </c>
      <c r="E66" s="633"/>
      <c r="F66" s="631">
        <f t="shared" si="0"/>
        <v>0</v>
      </c>
      <c r="H66" s="89"/>
    </row>
    <row r="67" spans="1:8" x14ac:dyDescent="0.25">
      <c r="A67" s="82"/>
      <c r="B67" s="86"/>
      <c r="C67" s="78"/>
      <c r="D67" s="84"/>
      <c r="E67" s="1"/>
      <c r="F67" s="85"/>
    </row>
    <row r="68" spans="1:8" ht="51.75" x14ac:dyDescent="0.25">
      <c r="A68" s="82" t="s">
        <v>184</v>
      </c>
      <c r="B68" s="87" t="s">
        <v>129</v>
      </c>
      <c r="C68" s="78" t="s">
        <v>18</v>
      </c>
      <c r="D68" s="84">
        <v>1</v>
      </c>
      <c r="E68" s="1">
        <v>0</v>
      </c>
      <c r="F68" s="85">
        <f t="shared" si="0"/>
        <v>0</v>
      </c>
    </row>
    <row r="69" spans="1:8" ht="15.75" thickBot="1" x14ac:dyDescent="0.3">
      <c r="A69" s="90"/>
      <c r="B69" s="90"/>
      <c r="C69" s="90"/>
      <c r="D69" s="91"/>
      <c r="E69" s="171"/>
      <c r="F69" s="92"/>
    </row>
    <row r="70" spans="1:8" ht="15.75" thickBot="1" x14ac:dyDescent="0.3">
      <c r="A70" s="93" t="s">
        <v>30</v>
      </c>
      <c r="B70" s="94"/>
      <c r="C70" s="95"/>
      <c r="D70" s="96"/>
      <c r="E70" s="613"/>
      <c r="F70" s="98">
        <f>SUM(F40:F68)</f>
        <v>0</v>
      </c>
    </row>
    <row r="71" spans="1:8" ht="15.75" thickTop="1" x14ac:dyDescent="0.25">
      <c r="A71" s="99"/>
      <c r="B71" s="100"/>
      <c r="C71" s="101"/>
      <c r="D71" s="102"/>
      <c r="E71" s="619"/>
      <c r="F71" s="103"/>
    </row>
    <row r="72" spans="1:8" x14ac:dyDescent="0.25">
      <c r="A72" s="71" t="s">
        <v>31</v>
      </c>
      <c r="B72" s="72" t="s">
        <v>32</v>
      </c>
      <c r="C72" s="73"/>
      <c r="D72" s="104"/>
      <c r="E72" s="614"/>
      <c r="F72" s="105"/>
    </row>
    <row r="73" spans="1:8" x14ac:dyDescent="0.25">
      <c r="A73" s="76"/>
      <c r="B73" s="77"/>
      <c r="C73" s="78"/>
      <c r="D73" s="84"/>
      <c r="E73" s="1"/>
      <c r="F73" s="81"/>
    </row>
    <row r="74" spans="1:8" ht="63.75" x14ac:dyDescent="0.25">
      <c r="A74" s="76"/>
      <c r="B74" s="83" t="s">
        <v>198</v>
      </c>
      <c r="C74" s="78"/>
      <c r="D74" s="84"/>
      <c r="E74" s="1"/>
      <c r="F74" s="81"/>
    </row>
    <row r="75" spans="1:8" x14ac:dyDescent="0.25">
      <c r="A75" s="106"/>
      <c r="B75" s="107"/>
      <c r="C75" s="78"/>
      <c r="D75" s="84"/>
      <c r="E75" s="1"/>
      <c r="F75" s="81"/>
    </row>
    <row r="76" spans="1:8" ht="76.5" x14ac:dyDescent="0.25">
      <c r="A76" s="108" t="s">
        <v>33</v>
      </c>
      <c r="B76" s="83" t="s">
        <v>327</v>
      </c>
      <c r="C76" s="78" t="s">
        <v>34</v>
      </c>
      <c r="D76" s="84">
        <v>91.6</v>
      </c>
      <c r="E76" s="1">
        <v>0</v>
      </c>
      <c r="F76" s="85">
        <f>D76*E76</f>
        <v>0</v>
      </c>
    </row>
    <row r="77" spans="1:8" x14ac:dyDescent="0.25">
      <c r="A77" s="109"/>
      <c r="B77" s="110"/>
      <c r="C77" s="111"/>
      <c r="D77" s="112"/>
      <c r="E77" s="39"/>
      <c r="F77" s="113"/>
    </row>
    <row r="78" spans="1:8" ht="51" x14ac:dyDescent="0.25">
      <c r="A78" s="108" t="s">
        <v>147</v>
      </c>
      <c r="B78" s="83" t="s">
        <v>988</v>
      </c>
      <c r="C78" s="78" t="s">
        <v>34</v>
      </c>
      <c r="D78" s="84">
        <v>3472.04</v>
      </c>
      <c r="E78" s="1">
        <v>0</v>
      </c>
      <c r="F78" s="85">
        <f>D78*E78</f>
        <v>0</v>
      </c>
    </row>
    <row r="79" spans="1:8" s="42" customFormat="1" ht="12.75" x14ac:dyDescent="0.2">
      <c r="A79" s="109"/>
      <c r="B79" s="110"/>
      <c r="C79" s="111"/>
      <c r="D79" s="112"/>
      <c r="E79" s="1"/>
      <c r="F79" s="113"/>
      <c r="H79" s="43"/>
    </row>
    <row r="80" spans="1:8" s="42" customFormat="1" ht="51" x14ac:dyDescent="0.2">
      <c r="A80" s="108" t="s">
        <v>148</v>
      </c>
      <c r="B80" s="83" t="s">
        <v>990</v>
      </c>
      <c r="C80" s="78" t="s">
        <v>34</v>
      </c>
      <c r="D80" s="84">
        <v>1172.99</v>
      </c>
      <c r="E80" s="1">
        <v>0</v>
      </c>
      <c r="F80" s="85">
        <f>D80*E80</f>
        <v>0</v>
      </c>
      <c r="H80" s="43"/>
    </row>
    <row r="81" spans="1:8" s="42" customFormat="1" ht="12.75" x14ac:dyDescent="0.2">
      <c r="A81" s="109"/>
      <c r="B81" s="110"/>
      <c r="C81" s="111"/>
      <c r="D81" s="112"/>
      <c r="E81" s="1"/>
      <c r="F81" s="113"/>
      <c r="H81" s="43"/>
    </row>
    <row r="82" spans="1:8" s="42" customFormat="1" ht="63.75" x14ac:dyDescent="0.2">
      <c r="A82" s="108" t="s">
        <v>35</v>
      </c>
      <c r="B82" s="83" t="s">
        <v>991</v>
      </c>
      <c r="C82" s="78" t="s">
        <v>34</v>
      </c>
      <c r="D82" s="84">
        <f>70/100*6*2*8*2.5*2.5</f>
        <v>419.99999999999994</v>
      </c>
      <c r="E82" s="1">
        <v>0</v>
      </c>
      <c r="F82" s="85">
        <f>D82*E82</f>
        <v>0</v>
      </c>
      <c r="H82" s="43"/>
    </row>
    <row r="83" spans="1:8" s="42" customFormat="1" ht="12.75" x14ac:dyDescent="0.2">
      <c r="A83" s="109"/>
      <c r="B83" s="110"/>
      <c r="C83" s="111"/>
      <c r="D83" s="112"/>
      <c r="E83" s="1"/>
      <c r="F83" s="113"/>
      <c r="H83" s="43"/>
    </row>
    <row r="84" spans="1:8" s="42" customFormat="1" ht="63.75" x14ac:dyDescent="0.2">
      <c r="A84" s="108" t="s">
        <v>36</v>
      </c>
      <c r="B84" s="83" t="s">
        <v>989</v>
      </c>
      <c r="C84" s="78" t="s">
        <v>34</v>
      </c>
      <c r="D84" s="84">
        <f>30/100*6*2*8*2.5*2.5</f>
        <v>180</v>
      </c>
      <c r="E84" s="1">
        <v>0</v>
      </c>
      <c r="F84" s="85">
        <f>D84*E84</f>
        <v>0</v>
      </c>
      <c r="H84" s="43"/>
    </row>
    <row r="85" spans="1:8" s="42" customFormat="1" ht="12.75" x14ac:dyDescent="0.2">
      <c r="A85" s="108"/>
      <c r="B85" s="83"/>
      <c r="C85" s="78"/>
      <c r="D85" s="84"/>
      <c r="E85" s="1"/>
      <c r="F85" s="85"/>
      <c r="H85" s="43"/>
    </row>
    <row r="86" spans="1:8" s="42" customFormat="1" ht="63.75" x14ac:dyDescent="0.2">
      <c r="A86" s="108" t="s">
        <v>37</v>
      </c>
      <c r="B86" s="83" t="s">
        <v>992</v>
      </c>
      <c r="C86" s="78" t="s">
        <v>34</v>
      </c>
      <c r="D86" s="84">
        <f>70/100*2*4*4*3</f>
        <v>67.199999999999989</v>
      </c>
      <c r="E86" s="1">
        <v>0</v>
      </c>
      <c r="F86" s="85">
        <f>D86*E86</f>
        <v>0</v>
      </c>
      <c r="H86" s="43"/>
    </row>
    <row r="87" spans="1:8" s="42" customFormat="1" ht="12.75" x14ac:dyDescent="0.2">
      <c r="A87" s="109"/>
      <c r="B87" s="83"/>
      <c r="C87" s="78"/>
      <c r="D87" s="84"/>
      <c r="E87" s="1"/>
      <c r="F87" s="85"/>
      <c r="H87" s="43"/>
    </row>
    <row r="88" spans="1:8" s="42" customFormat="1" ht="63.75" x14ac:dyDescent="0.2">
      <c r="A88" s="108" t="s">
        <v>38</v>
      </c>
      <c r="B88" s="83" t="s">
        <v>329</v>
      </c>
      <c r="C88" s="78" t="s">
        <v>34</v>
      </c>
      <c r="D88" s="84">
        <f>30/100*2*4*4*3</f>
        <v>28.799999999999997</v>
      </c>
      <c r="E88" s="1">
        <v>0</v>
      </c>
      <c r="F88" s="85">
        <f>D88*E88</f>
        <v>0</v>
      </c>
      <c r="H88" s="43"/>
    </row>
    <row r="89" spans="1:8" s="42" customFormat="1" ht="12.75" x14ac:dyDescent="0.2">
      <c r="A89" s="108"/>
      <c r="B89" s="110"/>
      <c r="C89" s="111"/>
      <c r="D89" s="112"/>
      <c r="E89" s="1"/>
      <c r="F89" s="113"/>
      <c r="H89" s="43"/>
    </row>
    <row r="90" spans="1:8" s="42" customFormat="1" ht="76.5" x14ac:dyDescent="0.2">
      <c r="A90" s="108" t="s">
        <v>40</v>
      </c>
      <c r="B90" s="83" t="s">
        <v>997</v>
      </c>
      <c r="C90" s="78" t="s">
        <v>34</v>
      </c>
      <c r="D90" s="84">
        <v>46.92</v>
      </c>
      <c r="E90" s="1">
        <v>0</v>
      </c>
      <c r="F90" s="85">
        <f t="shared" ref="F90:F150" si="7">D90*E90</f>
        <v>0</v>
      </c>
      <c r="H90" s="43"/>
    </row>
    <row r="91" spans="1:8" s="42" customFormat="1" ht="12.75" x14ac:dyDescent="0.2">
      <c r="A91" s="109"/>
      <c r="B91" s="110"/>
      <c r="C91" s="111"/>
      <c r="D91" s="112"/>
      <c r="E91" s="1"/>
      <c r="F91" s="113"/>
      <c r="H91" s="43"/>
    </row>
    <row r="92" spans="1:8" s="42" customFormat="1" ht="51" x14ac:dyDescent="0.2">
      <c r="A92" s="108" t="s">
        <v>41</v>
      </c>
      <c r="B92" s="83" t="s">
        <v>132</v>
      </c>
      <c r="C92" s="78" t="s">
        <v>96</v>
      </c>
      <c r="D92" s="84">
        <f>1320+2*590+2*380</f>
        <v>3260</v>
      </c>
      <c r="E92" s="1">
        <v>0</v>
      </c>
      <c r="F92" s="85">
        <f t="shared" si="7"/>
        <v>0</v>
      </c>
      <c r="H92" s="43"/>
    </row>
    <row r="93" spans="1:8" s="42" customFormat="1" ht="12.75" x14ac:dyDescent="0.2">
      <c r="A93" s="108"/>
      <c r="B93" s="110"/>
      <c r="C93" s="111"/>
      <c r="D93" s="112"/>
      <c r="E93" s="1"/>
      <c r="F93" s="113"/>
      <c r="H93" s="43"/>
    </row>
    <row r="94" spans="1:8" s="42" customFormat="1" ht="42" customHeight="1" x14ac:dyDescent="0.2">
      <c r="A94" s="108" t="s">
        <v>43</v>
      </c>
      <c r="B94" s="83" t="s">
        <v>115</v>
      </c>
      <c r="C94" s="78" t="s">
        <v>34</v>
      </c>
      <c r="D94" s="84">
        <f>80.44+158.81</f>
        <v>239.25</v>
      </c>
      <c r="E94" s="1">
        <v>0</v>
      </c>
      <c r="F94" s="85">
        <f t="shared" si="7"/>
        <v>0</v>
      </c>
      <c r="H94" s="43"/>
    </row>
    <row r="95" spans="1:8" s="42" customFormat="1" ht="12.75" x14ac:dyDescent="0.2">
      <c r="A95" s="109"/>
      <c r="B95" s="110"/>
      <c r="C95" s="111"/>
      <c r="D95" s="112"/>
      <c r="E95" s="1"/>
      <c r="F95" s="113"/>
      <c r="H95" s="43"/>
    </row>
    <row r="96" spans="1:8" s="42" customFormat="1" ht="25.5" x14ac:dyDescent="0.2">
      <c r="A96" s="108" t="s">
        <v>44</v>
      </c>
      <c r="B96" s="83" t="s">
        <v>133</v>
      </c>
      <c r="C96" s="78" t="s">
        <v>39</v>
      </c>
      <c r="D96" s="84">
        <f>D52*1</f>
        <v>3778</v>
      </c>
      <c r="E96" s="1">
        <v>0</v>
      </c>
      <c r="F96" s="85">
        <f t="shared" si="7"/>
        <v>0</v>
      </c>
      <c r="H96" s="43"/>
    </row>
    <row r="97" spans="1:8" s="42" customFormat="1" ht="12.75" x14ac:dyDescent="0.2">
      <c r="A97" s="108"/>
      <c r="B97" s="114"/>
      <c r="C97" s="111"/>
      <c r="D97" s="112"/>
      <c r="E97" s="1"/>
      <c r="F97" s="113"/>
      <c r="H97" s="43"/>
    </row>
    <row r="98" spans="1:8" s="42" customFormat="1" ht="51" x14ac:dyDescent="0.2">
      <c r="A98" s="108" t="s">
        <v>46</v>
      </c>
      <c r="B98" s="88" t="s">
        <v>116</v>
      </c>
      <c r="C98" s="78" t="s">
        <v>34</v>
      </c>
      <c r="D98" s="84">
        <v>3239.81</v>
      </c>
      <c r="E98" s="1">
        <v>0</v>
      </c>
      <c r="F98" s="85">
        <f t="shared" si="7"/>
        <v>0</v>
      </c>
      <c r="H98" s="43"/>
    </row>
    <row r="99" spans="1:8" s="42" customFormat="1" ht="12.75" x14ac:dyDescent="0.2">
      <c r="A99" s="109"/>
      <c r="B99" s="114"/>
      <c r="C99" s="111"/>
      <c r="D99" s="112"/>
      <c r="E99" s="1"/>
      <c r="F99" s="113"/>
      <c r="H99" s="43"/>
    </row>
    <row r="100" spans="1:8" s="42" customFormat="1" ht="63.75" x14ac:dyDescent="0.2">
      <c r="A100" s="108" t="s">
        <v>47</v>
      </c>
      <c r="B100" s="83" t="s">
        <v>42</v>
      </c>
      <c r="C100" s="78" t="s">
        <v>39</v>
      </c>
      <c r="D100" s="84">
        <f>1070*2*1.5</f>
        <v>3210</v>
      </c>
      <c r="E100" s="1">
        <v>0</v>
      </c>
      <c r="F100" s="85">
        <f t="shared" si="7"/>
        <v>0</v>
      </c>
      <c r="H100" s="43"/>
    </row>
    <row r="101" spans="1:8" s="42" customFormat="1" ht="12.75" x14ac:dyDescent="0.2">
      <c r="A101" s="108"/>
      <c r="B101" s="114"/>
      <c r="C101" s="111"/>
      <c r="D101" s="112"/>
      <c r="E101" s="1"/>
      <c r="F101" s="113"/>
      <c r="H101" s="43"/>
    </row>
    <row r="102" spans="1:8" s="42" customFormat="1" ht="63.75" x14ac:dyDescent="0.2">
      <c r="A102" s="108" t="s">
        <v>48</v>
      </c>
      <c r="B102" s="83" t="s">
        <v>134</v>
      </c>
      <c r="C102" s="78" t="s">
        <v>34</v>
      </c>
      <c r="D102" s="84">
        <v>365.06</v>
      </c>
      <c r="E102" s="1">
        <v>0</v>
      </c>
      <c r="F102" s="85">
        <f t="shared" si="7"/>
        <v>0</v>
      </c>
      <c r="H102" s="43"/>
    </row>
    <row r="103" spans="1:8" s="42" customFormat="1" ht="12.75" x14ac:dyDescent="0.2">
      <c r="A103" s="109"/>
      <c r="B103" s="114"/>
      <c r="C103" s="111"/>
      <c r="D103" s="112"/>
      <c r="E103" s="39"/>
      <c r="F103" s="113"/>
      <c r="H103" s="43"/>
    </row>
    <row r="104" spans="1:8" s="42" customFormat="1" ht="25.5" x14ac:dyDescent="0.2">
      <c r="A104" s="108" t="s">
        <v>49</v>
      </c>
      <c r="B104" s="83" t="s">
        <v>331</v>
      </c>
      <c r="C104" s="78" t="s">
        <v>96</v>
      </c>
      <c r="D104" s="84">
        <v>40</v>
      </c>
      <c r="E104" s="1">
        <v>0</v>
      </c>
      <c r="F104" s="85">
        <f t="shared" si="7"/>
        <v>0</v>
      </c>
      <c r="H104" s="43"/>
    </row>
    <row r="105" spans="1:8" s="42" customFormat="1" ht="12.75" x14ac:dyDescent="0.2">
      <c r="A105" s="108"/>
      <c r="B105" s="115"/>
      <c r="C105" s="116"/>
      <c r="D105" s="117"/>
      <c r="E105" s="40"/>
      <c r="F105" s="113"/>
      <c r="H105" s="43"/>
    </row>
    <row r="106" spans="1:8" s="42" customFormat="1" ht="38.25" x14ac:dyDescent="0.2">
      <c r="A106" s="108" t="s">
        <v>50</v>
      </c>
      <c r="B106" s="83" t="s">
        <v>136</v>
      </c>
      <c r="C106" s="78" t="s">
        <v>18</v>
      </c>
      <c r="D106" s="84">
        <v>4</v>
      </c>
      <c r="E106" s="1">
        <v>0</v>
      </c>
      <c r="F106" s="85">
        <f t="shared" si="7"/>
        <v>0</v>
      </c>
      <c r="H106" s="43"/>
    </row>
    <row r="107" spans="1:8" s="42" customFormat="1" ht="12.75" x14ac:dyDescent="0.2">
      <c r="A107" s="109"/>
      <c r="B107" s="83"/>
      <c r="C107" s="78"/>
      <c r="D107" s="84"/>
      <c r="E107" s="1"/>
      <c r="F107" s="85"/>
      <c r="H107" s="43"/>
    </row>
    <row r="108" spans="1:8" s="42" customFormat="1" ht="76.5" x14ac:dyDescent="0.2">
      <c r="A108" s="108" t="s">
        <v>51</v>
      </c>
      <c r="B108" s="83" t="s">
        <v>137</v>
      </c>
      <c r="C108" s="78" t="s">
        <v>34</v>
      </c>
      <c r="D108" s="84">
        <v>1354.51</v>
      </c>
      <c r="E108" s="1">
        <v>0</v>
      </c>
      <c r="F108" s="85">
        <f t="shared" si="7"/>
        <v>0</v>
      </c>
      <c r="H108" s="43"/>
    </row>
    <row r="109" spans="1:8" s="42" customFormat="1" ht="12.75" x14ac:dyDescent="0.2">
      <c r="A109" s="108"/>
      <c r="B109" s="114"/>
      <c r="C109" s="111"/>
      <c r="D109" s="112"/>
      <c r="E109" s="39"/>
      <c r="F109" s="113"/>
      <c r="H109" s="43"/>
    </row>
    <row r="110" spans="1:8" s="42" customFormat="1" ht="89.25" x14ac:dyDescent="0.2">
      <c r="A110" s="108" t="s">
        <v>52</v>
      </c>
      <c r="B110" s="83" t="s">
        <v>332</v>
      </c>
      <c r="C110" s="78" t="s">
        <v>34</v>
      </c>
      <c r="D110" s="84">
        <v>1055.43</v>
      </c>
      <c r="E110" s="1">
        <v>0</v>
      </c>
      <c r="F110" s="85">
        <f t="shared" si="7"/>
        <v>0</v>
      </c>
      <c r="H110" s="43"/>
    </row>
    <row r="111" spans="1:8" s="42" customFormat="1" ht="12.75" x14ac:dyDescent="0.2">
      <c r="A111" s="109"/>
      <c r="B111" s="77"/>
      <c r="C111" s="78"/>
      <c r="D111" s="84"/>
      <c r="E111" s="39"/>
      <c r="F111" s="113"/>
      <c r="H111" s="43"/>
    </row>
    <row r="112" spans="1:8" s="42" customFormat="1" ht="81" customHeight="1" x14ac:dyDescent="0.2">
      <c r="A112" s="108" t="s">
        <v>53</v>
      </c>
      <c r="B112" s="118" t="s">
        <v>139</v>
      </c>
      <c r="C112" s="78" t="s">
        <v>34</v>
      </c>
      <c r="D112" s="84">
        <v>1444.53</v>
      </c>
      <c r="E112" s="1">
        <v>0</v>
      </c>
      <c r="F112" s="85">
        <f t="shared" si="7"/>
        <v>0</v>
      </c>
      <c r="H112" s="43"/>
    </row>
    <row r="113" spans="1:8" s="42" customFormat="1" ht="12.75" x14ac:dyDescent="0.2">
      <c r="A113" s="108"/>
      <c r="B113" s="110"/>
      <c r="C113" s="78"/>
      <c r="D113" s="84"/>
      <c r="E113" s="39"/>
      <c r="F113" s="113"/>
      <c r="H113" s="43"/>
    </row>
    <row r="114" spans="1:8" s="42" customFormat="1" ht="76.5" x14ac:dyDescent="0.2">
      <c r="A114" s="108" t="s">
        <v>54</v>
      </c>
      <c r="B114" s="88" t="s">
        <v>142</v>
      </c>
      <c r="C114" s="78" t="s">
        <v>34</v>
      </c>
      <c r="D114" s="84">
        <v>509.49</v>
      </c>
      <c r="E114" s="1">
        <v>0</v>
      </c>
      <c r="F114" s="85">
        <f t="shared" si="7"/>
        <v>0</v>
      </c>
      <c r="H114" s="43"/>
    </row>
    <row r="115" spans="1:8" s="42" customFormat="1" ht="12.75" x14ac:dyDescent="0.2">
      <c r="A115" s="109"/>
      <c r="B115" s="88"/>
      <c r="C115" s="78"/>
      <c r="D115" s="84"/>
      <c r="E115" s="1"/>
      <c r="F115" s="85"/>
      <c r="H115" s="43"/>
    </row>
    <row r="116" spans="1:8" s="42" customFormat="1" ht="25.5" x14ac:dyDescent="0.2">
      <c r="A116" s="108" t="s">
        <v>144</v>
      </c>
      <c r="B116" s="88" t="s">
        <v>333</v>
      </c>
      <c r="C116" s="78" t="s">
        <v>18</v>
      </c>
      <c r="D116" s="84">
        <v>2</v>
      </c>
      <c r="E116" s="1">
        <v>0</v>
      </c>
      <c r="F116" s="85">
        <f t="shared" ref="F116" si="8">D116*E116</f>
        <v>0</v>
      </c>
      <c r="H116" s="43"/>
    </row>
    <row r="117" spans="1:8" s="42" customFormat="1" ht="12.75" x14ac:dyDescent="0.2">
      <c r="A117" s="108"/>
      <c r="B117" s="77"/>
      <c r="C117" s="78"/>
      <c r="D117" s="84"/>
      <c r="E117" s="39"/>
      <c r="F117" s="113"/>
      <c r="H117" s="43"/>
    </row>
    <row r="118" spans="1:8" s="42" customFormat="1" ht="25.5" x14ac:dyDescent="0.2">
      <c r="A118" s="108" t="s">
        <v>58</v>
      </c>
      <c r="B118" s="83" t="s">
        <v>163</v>
      </c>
      <c r="C118" s="78" t="s">
        <v>39</v>
      </c>
      <c r="D118" s="84">
        <v>2646.9</v>
      </c>
      <c r="E118" s="1">
        <v>0</v>
      </c>
      <c r="F118" s="85">
        <f t="shared" si="7"/>
        <v>0</v>
      </c>
      <c r="H118" s="43"/>
    </row>
    <row r="119" spans="1:8" s="42" customFormat="1" ht="12.75" x14ac:dyDescent="0.2">
      <c r="A119" s="109"/>
      <c r="B119" s="83"/>
      <c r="C119" s="78"/>
      <c r="D119" s="84"/>
      <c r="E119" s="1"/>
      <c r="F119" s="85"/>
      <c r="H119" s="43"/>
    </row>
    <row r="120" spans="1:8" s="42" customFormat="1" ht="25.5" x14ac:dyDescent="0.2">
      <c r="A120" s="108" t="s">
        <v>59</v>
      </c>
      <c r="B120" s="83" t="s">
        <v>176</v>
      </c>
      <c r="C120" s="78" t="s">
        <v>39</v>
      </c>
      <c r="D120" s="84">
        <f>D118</f>
        <v>2646.9</v>
      </c>
      <c r="E120" s="1">
        <v>0</v>
      </c>
      <c r="F120" s="85">
        <f t="shared" ref="F120" si="9">D120*E120</f>
        <v>0</v>
      </c>
      <c r="H120" s="43"/>
    </row>
    <row r="121" spans="1:8" s="42" customFormat="1" ht="12.75" x14ac:dyDescent="0.2">
      <c r="A121" s="108"/>
      <c r="B121" s="83"/>
      <c r="C121" s="78"/>
      <c r="D121" s="84"/>
      <c r="E121" s="1"/>
      <c r="F121" s="85"/>
      <c r="H121" s="43"/>
    </row>
    <row r="122" spans="1:8" s="42" customFormat="1" ht="76.5" x14ac:dyDescent="0.2">
      <c r="A122" s="108" t="s">
        <v>60</v>
      </c>
      <c r="B122" s="88" t="s">
        <v>334</v>
      </c>
      <c r="C122" s="78" t="s">
        <v>39</v>
      </c>
      <c r="D122" s="84">
        <f>D120-D124</f>
        <v>2532.5</v>
      </c>
      <c r="E122" s="1">
        <v>0</v>
      </c>
      <c r="F122" s="85">
        <f t="shared" ref="F122" si="10">D122*E122</f>
        <v>0</v>
      </c>
      <c r="H122" s="43"/>
    </row>
    <row r="123" spans="1:8" x14ac:dyDescent="0.25">
      <c r="A123" s="109"/>
      <c r="B123" s="83"/>
      <c r="C123" s="78"/>
      <c r="D123" s="84"/>
      <c r="E123" s="1"/>
      <c r="F123" s="113"/>
    </row>
    <row r="124" spans="1:8" ht="89.25" x14ac:dyDescent="0.25">
      <c r="A124" s="108" t="s">
        <v>61</v>
      </c>
      <c r="B124" s="83" t="s">
        <v>164</v>
      </c>
      <c r="C124" s="78" t="s">
        <v>39</v>
      </c>
      <c r="D124" s="84">
        <f>8*1.3*11</f>
        <v>114.4</v>
      </c>
      <c r="E124" s="1">
        <v>0</v>
      </c>
      <c r="F124" s="85">
        <f t="shared" si="7"/>
        <v>0</v>
      </c>
    </row>
    <row r="125" spans="1:8" x14ac:dyDescent="0.25">
      <c r="A125" s="108"/>
      <c r="B125" s="77"/>
      <c r="C125" s="78"/>
      <c r="D125" s="84"/>
      <c r="E125" s="1"/>
      <c r="F125" s="113"/>
    </row>
    <row r="126" spans="1:8" ht="51" x14ac:dyDescent="0.25">
      <c r="A126" s="108" t="s">
        <v>62</v>
      </c>
      <c r="B126" s="83" t="s">
        <v>1054</v>
      </c>
      <c r="C126" s="78" t="s">
        <v>45</v>
      </c>
      <c r="D126" s="84">
        <v>840</v>
      </c>
      <c r="E126" s="1">
        <v>0</v>
      </c>
      <c r="F126" s="85">
        <f t="shared" si="7"/>
        <v>0</v>
      </c>
    </row>
    <row r="127" spans="1:8" x14ac:dyDescent="0.25">
      <c r="A127" s="109"/>
      <c r="B127" s="83"/>
      <c r="C127" s="78"/>
      <c r="D127" s="84"/>
      <c r="E127" s="1"/>
      <c r="F127" s="85"/>
    </row>
    <row r="128" spans="1:8" ht="76.5" x14ac:dyDescent="0.25">
      <c r="A128" s="108" t="s">
        <v>63</v>
      </c>
      <c r="B128" s="83" t="s">
        <v>177</v>
      </c>
      <c r="C128" s="78" t="s">
        <v>39</v>
      </c>
      <c r="D128" s="84">
        <f>11*1.25*6+1*6</f>
        <v>88.5</v>
      </c>
      <c r="E128" s="1">
        <v>0</v>
      </c>
      <c r="F128" s="85">
        <f t="shared" ref="F128" si="11">D128*E128</f>
        <v>0</v>
      </c>
    </row>
    <row r="129" spans="1:8" x14ac:dyDescent="0.25">
      <c r="A129" s="108"/>
      <c r="B129" s="83"/>
      <c r="C129" s="78"/>
      <c r="D129" s="84"/>
      <c r="E129" s="1"/>
      <c r="F129" s="85"/>
    </row>
    <row r="130" spans="1:8" ht="63.75" x14ac:dyDescent="0.25">
      <c r="A130" s="108" t="s">
        <v>67</v>
      </c>
      <c r="B130" s="83" t="s">
        <v>178</v>
      </c>
      <c r="C130" s="78" t="s">
        <v>39</v>
      </c>
      <c r="D130" s="84">
        <f>D128</f>
        <v>88.5</v>
      </c>
      <c r="E130" s="1">
        <v>0</v>
      </c>
      <c r="F130" s="85">
        <f t="shared" ref="F130" si="12">D130*E130</f>
        <v>0</v>
      </c>
    </row>
    <row r="131" spans="1:8" x14ac:dyDescent="0.25">
      <c r="A131" s="109"/>
      <c r="B131" s="83"/>
      <c r="C131" s="78"/>
      <c r="D131" s="84"/>
      <c r="E131" s="1"/>
      <c r="F131" s="113"/>
    </row>
    <row r="132" spans="1:8" ht="38.25" x14ac:dyDescent="0.25">
      <c r="A132" s="108" t="s">
        <v>68</v>
      </c>
      <c r="B132" s="88" t="s">
        <v>150</v>
      </c>
      <c r="C132" s="78" t="s">
        <v>18</v>
      </c>
      <c r="D132" s="84">
        <v>7</v>
      </c>
      <c r="E132" s="1">
        <v>0</v>
      </c>
      <c r="F132" s="85">
        <f t="shared" si="7"/>
        <v>0</v>
      </c>
    </row>
    <row r="133" spans="1:8" x14ac:dyDescent="0.25">
      <c r="A133" s="108"/>
      <c r="B133" s="83"/>
      <c r="C133" s="78"/>
      <c r="D133" s="84"/>
      <c r="E133" s="1"/>
      <c r="F133" s="113"/>
    </row>
    <row r="134" spans="1:8" ht="38.25" x14ac:dyDescent="0.25">
      <c r="A134" s="108" t="s">
        <v>69</v>
      </c>
      <c r="B134" s="88" t="s">
        <v>152</v>
      </c>
      <c r="C134" s="78" t="s">
        <v>18</v>
      </c>
      <c r="D134" s="84">
        <v>7</v>
      </c>
      <c r="E134" s="1">
        <v>0</v>
      </c>
      <c r="F134" s="85">
        <f t="shared" si="7"/>
        <v>0</v>
      </c>
      <c r="H134" s="119"/>
    </row>
    <row r="135" spans="1:8" x14ac:dyDescent="0.25">
      <c r="A135" s="109"/>
      <c r="B135" s="83"/>
      <c r="C135" s="78"/>
      <c r="D135" s="84"/>
      <c r="E135" s="1"/>
      <c r="F135" s="113"/>
    </row>
    <row r="136" spans="1:8" ht="38.25" x14ac:dyDescent="0.25">
      <c r="A136" s="108" t="s">
        <v>70</v>
      </c>
      <c r="B136" s="83" t="s">
        <v>351</v>
      </c>
      <c r="C136" s="78" t="s">
        <v>18</v>
      </c>
      <c r="D136" s="84">
        <v>85</v>
      </c>
      <c r="E136" s="1">
        <v>0</v>
      </c>
      <c r="F136" s="85">
        <f t="shared" si="7"/>
        <v>0</v>
      </c>
    </row>
    <row r="137" spans="1:8" x14ac:dyDescent="0.25">
      <c r="A137" s="108"/>
      <c r="B137" s="83"/>
      <c r="C137" s="78"/>
      <c r="D137" s="84"/>
      <c r="E137" s="1"/>
      <c r="F137" s="113"/>
    </row>
    <row r="138" spans="1:8" ht="25.5" x14ac:dyDescent="0.25">
      <c r="A138" s="108" t="s">
        <v>71</v>
      </c>
      <c r="B138" s="83" t="s">
        <v>56</v>
      </c>
      <c r="C138" s="78" t="s">
        <v>34</v>
      </c>
      <c r="D138" s="84">
        <v>2</v>
      </c>
      <c r="E138" s="1">
        <v>0</v>
      </c>
      <c r="F138" s="85">
        <f t="shared" si="7"/>
        <v>0</v>
      </c>
    </row>
    <row r="139" spans="1:8" x14ac:dyDescent="0.25">
      <c r="A139" s="109"/>
      <c r="B139" s="83"/>
      <c r="C139" s="78"/>
      <c r="D139" s="84"/>
      <c r="E139" s="1"/>
      <c r="F139" s="113"/>
    </row>
    <row r="140" spans="1:8" ht="38.25" x14ac:dyDescent="0.25">
      <c r="A140" s="108" t="s">
        <v>72</v>
      </c>
      <c r="B140" s="83" t="s">
        <v>57</v>
      </c>
      <c r="C140" s="78" t="s">
        <v>18</v>
      </c>
      <c r="D140" s="84">
        <v>5</v>
      </c>
      <c r="E140" s="1">
        <v>0</v>
      </c>
      <c r="F140" s="85">
        <f t="shared" si="7"/>
        <v>0</v>
      </c>
    </row>
    <row r="141" spans="1:8" x14ac:dyDescent="0.25">
      <c r="A141" s="108"/>
      <c r="B141" s="83"/>
      <c r="C141" s="78"/>
      <c r="D141" s="84"/>
      <c r="E141" s="1"/>
      <c r="F141" s="113"/>
    </row>
    <row r="142" spans="1:8" ht="38.25" x14ac:dyDescent="0.25">
      <c r="A142" s="108" t="s">
        <v>149</v>
      </c>
      <c r="B142" s="118" t="s">
        <v>335</v>
      </c>
      <c r="C142" s="78" t="s">
        <v>34</v>
      </c>
      <c r="D142" s="84">
        <f>D82+D84+D86+D88</f>
        <v>696</v>
      </c>
      <c r="E142" s="1">
        <v>0</v>
      </c>
      <c r="F142" s="85">
        <f t="shared" si="7"/>
        <v>0</v>
      </c>
    </row>
    <row r="143" spans="1:8" x14ac:dyDescent="0.25">
      <c r="A143" s="109"/>
      <c r="B143" s="120"/>
      <c r="C143" s="78"/>
      <c r="D143" s="84"/>
      <c r="E143" s="3"/>
      <c r="F143" s="113"/>
    </row>
    <row r="144" spans="1:8" ht="25.5" x14ac:dyDescent="0.25">
      <c r="A144" s="108" t="s">
        <v>153</v>
      </c>
      <c r="B144" s="83" t="s">
        <v>145</v>
      </c>
      <c r="C144" s="78" t="s">
        <v>34</v>
      </c>
      <c r="D144" s="84">
        <v>100</v>
      </c>
      <c r="E144" s="1">
        <v>0</v>
      </c>
      <c r="F144" s="85">
        <f t="shared" si="7"/>
        <v>0</v>
      </c>
    </row>
    <row r="145" spans="1:8" x14ac:dyDescent="0.25">
      <c r="A145" s="108"/>
      <c r="B145" s="120"/>
      <c r="C145" s="78"/>
      <c r="D145" s="84"/>
      <c r="E145" s="3"/>
      <c r="F145" s="113"/>
    </row>
    <row r="146" spans="1:8" ht="38.25" x14ac:dyDescent="0.25">
      <c r="A146" s="108" t="s">
        <v>154</v>
      </c>
      <c r="B146" s="120" t="s">
        <v>185</v>
      </c>
      <c r="C146" s="78" t="s">
        <v>45</v>
      </c>
      <c r="D146" s="84">
        <v>2565</v>
      </c>
      <c r="E146" s="1">
        <v>0</v>
      </c>
      <c r="F146" s="85">
        <f t="shared" si="7"/>
        <v>0</v>
      </c>
      <c r="H146" s="119"/>
    </row>
    <row r="147" spans="1:8" x14ac:dyDescent="0.25">
      <c r="A147" s="109"/>
      <c r="B147" s="120"/>
      <c r="C147" s="78"/>
      <c r="D147" s="84"/>
      <c r="E147" s="3"/>
      <c r="F147" s="113"/>
    </row>
    <row r="148" spans="1:8" ht="51" x14ac:dyDescent="0.25">
      <c r="A148" s="108" t="s">
        <v>155</v>
      </c>
      <c r="B148" s="120" t="s">
        <v>146</v>
      </c>
      <c r="C148" s="78" t="s">
        <v>34</v>
      </c>
      <c r="D148" s="84">
        <v>20</v>
      </c>
      <c r="E148" s="1">
        <v>0</v>
      </c>
      <c r="F148" s="85">
        <f t="shared" si="7"/>
        <v>0</v>
      </c>
    </row>
    <row r="149" spans="1:8" x14ac:dyDescent="0.25">
      <c r="A149" s="108"/>
      <c r="B149" s="120"/>
      <c r="C149" s="78"/>
      <c r="D149" s="84"/>
      <c r="E149" s="3"/>
      <c r="F149" s="113"/>
    </row>
    <row r="150" spans="1:8" ht="25.5" x14ac:dyDescent="0.25">
      <c r="A150" s="108" t="s">
        <v>156</v>
      </c>
      <c r="B150" s="120" t="s">
        <v>166</v>
      </c>
      <c r="C150" s="78" t="s">
        <v>45</v>
      </c>
      <c r="D150" s="122">
        <f>D52*103/100</f>
        <v>3891.34</v>
      </c>
      <c r="E150" s="1">
        <v>0</v>
      </c>
      <c r="F150" s="85">
        <f t="shared" si="7"/>
        <v>0</v>
      </c>
    </row>
    <row r="151" spans="1:8" x14ac:dyDescent="0.25">
      <c r="A151" s="109"/>
      <c r="B151" s="120"/>
      <c r="C151" s="78"/>
      <c r="D151" s="122"/>
      <c r="E151" s="3"/>
      <c r="F151" s="85"/>
    </row>
    <row r="152" spans="1:8" ht="89.25" x14ac:dyDescent="0.25">
      <c r="A152" s="108" t="s">
        <v>161</v>
      </c>
      <c r="B152" s="120" t="s">
        <v>1055</v>
      </c>
      <c r="C152" s="78" t="s">
        <v>18</v>
      </c>
      <c r="D152" s="84">
        <v>1</v>
      </c>
      <c r="E152" s="1">
        <v>0</v>
      </c>
      <c r="F152" s="85">
        <f t="shared" ref="F152" si="13">D152*E152</f>
        <v>0</v>
      </c>
    </row>
    <row r="153" spans="1:8" ht="51" x14ac:dyDescent="0.25">
      <c r="A153" s="108" t="s">
        <v>338</v>
      </c>
      <c r="B153" s="120" t="s">
        <v>1056</v>
      </c>
      <c r="C153" s="78" t="s">
        <v>96</v>
      </c>
      <c r="D153" s="84">
        <v>11</v>
      </c>
      <c r="E153" s="3"/>
      <c r="F153" s="85"/>
    </row>
    <row r="154" spans="1:8" ht="25.5" x14ac:dyDescent="0.25">
      <c r="A154" s="108" t="s">
        <v>1135</v>
      </c>
      <c r="B154" s="120" t="s">
        <v>1057</v>
      </c>
      <c r="C154" s="78" t="s">
        <v>96</v>
      </c>
      <c r="D154" s="84">
        <v>11</v>
      </c>
      <c r="E154" s="3"/>
      <c r="F154" s="85"/>
    </row>
    <row r="155" spans="1:8" s="42" customFormat="1" ht="12.75" x14ac:dyDescent="0.2">
      <c r="A155" s="108" t="s">
        <v>1136</v>
      </c>
      <c r="B155" s="120" t="s">
        <v>340</v>
      </c>
      <c r="C155" s="78" t="s">
        <v>66</v>
      </c>
      <c r="D155" s="84">
        <v>1</v>
      </c>
      <c r="E155" s="3"/>
      <c r="F155" s="85"/>
      <c r="H155" s="43"/>
    </row>
    <row r="156" spans="1:8" s="42" customFormat="1" ht="12.75" x14ac:dyDescent="0.2">
      <c r="A156" s="108"/>
      <c r="B156" s="120"/>
      <c r="C156" s="78"/>
      <c r="D156" s="122"/>
      <c r="E156" s="3"/>
      <c r="F156" s="85"/>
      <c r="H156" s="43"/>
    </row>
    <row r="157" spans="1:8" s="42" customFormat="1" ht="89.25" x14ac:dyDescent="0.2">
      <c r="A157" s="108" t="s">
        <v>162</v>
      </c>
      <c r="B157" s="120" t="s">
        <v>1058</v>
      </c>
      <c r="C157" s="78" t="s">
        <v>18</v>
      </c>
      <c r="D157" s="84">
        <v>1</v>
      </c>
      <c r="E157" s="1">
        <v>0</v>
      </c>
      <c r="F157" s="85">
        <f t="shared" ref="F157" si="14">D157*E157</f>
        <v>0</v>
      </c>
      <c r="H157" s="43"/>
    </row>
    <row r="158" spans="1:8" s="42" customFormat="1" ht="25.5" x14ac:dyDescent="0.2">
      <c r="A158" s="108" t="s">
        <v>1167</v>
      </c>
      <c r="B158" s="120" t="s">
        <v>1004</v>
      </c>
      <c r="C158" s="78" t="s">
        <v>96</v>
      </c>
      <c r="D158" s="84">
        <v>12</v>
      </c>
      <c r="E158" s="3"/>
      <c r="F158" s="85"/>
      <c r="H158" s="43"/>
    </row>
    <row r="159" spans="1:8" s="42" customFormat="1" ht="25.5" x14ac:dyDescent="0.2">
      <c r="A159" s="108" t="s">
        <v>1166</v>
      </c>
      <c r="B159" s="120" t="s">
        <v>1005</v>
      </c>
      <c r="C159" s="78" t="s">
        <v>96</v>
      </c>
      <c r="D159" s="84">
        <v>12</v>
      </c>
      <c r="E159" s="3"/>
      <c r="F159" s="85"/>
      <c r="H159" s="43"/>
    </row>
    <row r="160" spans="1:8" s="42" customFormat="1" ht="25.5" x14ac:dyDescent="0.2">
      <c r="A160" s="108" t="s">
        <v>1165</v>
      </c>
      <c r="B160" s="120" t="s">
        <v>344</v>
      </c>
      <c r="C160" s="78" t="s">
        <v>64</v>
      </c>
      <c r="D160" s="84">
        <v>3</v>
      </c>
      <c r="E160" s="3"/>
      <c r="F160" s="85"/>
      <c r="H160" s="43"/>
    </row>
    <row r="161" spans="1:8" s="42" customFormat="1" ht="12.75" x14ac:dyDescent="0.2">
      <c r="A161" s="108" t="s">
        <v>1164</v>
      </c>
      <c r="B161" s="120" t="s">
        <v>340</v>
      </c>
      <c r="C161" s="78" t="s">
        <v>66</v>
      </c>
      <c r="D161" s="84">
        <v>1</v>
      </c>
      <c r="E161" s="3"/>
      <c r="F161" s="85"/>
      <c r="H161" s="43"/>
    </row>
    <row r="162" spans="1:8" s="42" customFormat="1" ht="12.75" x14ac:dyDescent="0.2">
      <c r="A162" s="108"/>
      <c r="B162" s="120"/>
      <c r="C162" s="78"/>
      <c r="D162" s="84"/>
      <c r="E162" s="3"/>
      <c r="F162" s="85"/>
      <c r="H162" s="43"/>
    </row>
    <row r="163" spans="1:8" s="42" customFormat="1" ht="89.25" x14ac:dyDescent="0.2">
      <c r="A163" s="108" t="s">
        <v>186</v>
      </c>
      <c r="B163" s="120" t="s">
        <v>1059</v>
      </c>
      <c r="C163" s="78" t="s">
        <v>18</v>
      </c>
      <c r="D163" s="84">
        <v>1</v>
      </c>
      <c r="E163" s="1">
        <v>0</v>
      </c>
      <c r="F163" s="85">
        <f t="shared" ref="F163" si="15">D163*E163</f>
        <v>0</v>
      </c>
      <c r="H163" s="43"/>
    </row>
    <row r="164" spans="1:8" s="42" customFormat="1" ht="25.5" x14ac:dyDescent="0.2">
      <c r="A164" s="108" t="s">
        <v>1163</v>
      </c>
      <c r="B164" s="120" t="s">
        <v>1012</v>
      </c>
      <c r="C164" s="78" t="s">
        <v>96</v>
      </c>
      <c r="D164" s="84">
        <v>8</v>
      </c>
      <c r="E164" s="3"/>
      <c r="F164" s="85"/>
      <c r="H164" s="43"/>
    </row>
    <row r="165" spans="1:8" s="42" customFormat="1" ht="25.5" x14ac:dyDescent="0.2">
      <c r="A165" s="108" t="s">
        <v>1162</v>
      </c>
      <c r="B165" s="120" t="s">
        <v>1013</v>
      </c>
      <c r="C165" s="78" t="s">
        <v>96</v>
      </c>
      <c r="D165" s="84">
        <v>8</v>
      </c>
      <c r="E165" s="3"/>
      <c r="F165" s="85"/>
      <c r="H165" s="43"/>
    </row>
    <row r="166" spans="1:8" s="42" customFormat="1" ht="25.5" x14ac:dyDescent="0.2">
      <c r="A166" s="108" t="s">
        <v>1161</v>
      </c>
      <c r="B166" s="120" t="s">
        <v>344</v>
      </c>
      <c r="C166" s="78" t="s">
        <v>64</v>
      </c>
      <c r="D166" s="84">
        <v>2</v>
      </c>
      <c r="E166" s="3"/>
      <c r="F166" s="85"/>
      <c r="H166" s="43"/>
    </row>
    <row r="167" spans="1:8" s="42" customFormat="1" ht="12.75" x14ac:dyDescent="0.2">
      <c r="A167" s="108" t="s">
        <v>1160</v>
      </c>
      <c r="B167" s="120" t="s">
        <v>340</v>
      </c>
      <c r="C167" s="78" t="s">
        <v>66</v>
      </c>
      <c r="D167" s="84">
        <v>1</v>
      </c>
      <c r="E167" s="3"/>
      <c r="F167" s="85"/>
      <c r="H167" s="43"/>
    </row>
    <row r="168" spans="1:8" s="42" customFormat="1" ht="12.75" x14ac:dyDescent="0.2">
      <c r="A168" s="108"/>
      <c r="B168" s="120"/>
      <c r="C168" s="78"/>
      <c r="D168" s="84"/>
      <c r="E168" s="3"/>
      <c r="F168" s="85"/>
      <c r="H168" s="43"/>
    </row>
    <row r="169" spans="1:8" s="42" customFormat="1" ht="89.25" x14ac:dyDescent="0.2">
      <c r="A169" s="108" t="s">
        <v>187</v>
      </c>
      <c r="B169" s="120" t="s">
        <v>1062</v>
      </c>
      <c r="C169" s="78" t="s">
        <v>18</v>
      </c>
      <c r="D169" s="84">
        <v>1</v>
      </c>
      <c r="E169" s="1">
        <v>0</v>
      </c>
      <c r="F169" s="85">
        <f t="shared" ref="F169" si="16">D169*E169</f>
        <v>0</v>
      </c>
      <c r="H169" s="43"/>
    </row>
    <row r="170" spans="1:8" s="42" customFormat="1" ht="25.5" x14ac:dyDescent="0.2">
      <c r="A170" s="108" t="s">
        <v>1155</v>
      </c>
      <c r="B170" s="120" t="s">
        <v>1004</v>
      </c>
      <c r="C170" s="78" t="s">
        <v>96</v>
      </c>
      <c r="D170" s="84">
        <v>8</v>
      </c>
      <c r="E170" s="3"/>
      <c r="F170" s="85"/>
      <c r="H170" s="43"/>
    </row>
    <row r="171" spans="1:8" s="42" customFormat="1" ht="25.5" x14ac:dyDescent="0.2">
      <c r="A171" s="108" t="s">
        <v>1156</v>
      </c>
      <c r="B171" s="120" t="s">
        <v>1005</v>
      </c>
      <c r="C171" s="78" t="s">
        <v>96</v>
      </c>
      <c r="D171" s="84">
        <v>8</v>
      </c>
      <c r="E171" s="3"/>
      <c r="F171" s="85"/>
      <c r="H171" s="43"/>
    </row>
    <row r="172" spans="1:8" s="42" customFormat="1" ht="25.5" x14ac:dyDescent="0.2">
      <c r="A172" s="108" t="s">
        <v>1157</v>
      </c>
      <c r="B172" s="120" t="s">
        <v>344</v>
      </c>
      <c r="C172" s="78" t="s">
        <v>64</v>
      </c>
      <c r="D172" s="84">
        <v>3</v>
      </c>
      <c r="E172" s="3"/>
      <c r="F172" s="85"/>
      <c r="H172" s="43"/>
    </row>
    <row r="173" spans="1:8" s="42" customFormat="1" ht="12.75" x14ac:dyDescent="0.2">
      <c r="A173" s="108" t="s">
        <v>1158</v>
      </c>
      <c r="B173" s="120" t="s">
        <v>340</v>
      </c>
      <c r="C173" s="78" t="s">
        <v>66</v>
      </c>
      <c r="D173" s="84">
        <v>1</v>
      </c>
      <c r="E173" s="3"/>
      <c r="F173" s="85"/>
      <c r="H173" s="43"/>
    </row>
    <row r="174" spans="1:8" s="42" customFormat="1" ht="12.75" x14ac:dyDescent="0.2">
      <c r="A174" s="108"/>
      <c r="B174" s="120"/>
      <c r="C174" s="78"/>
      <c r="D174" s="84"/>
      <c r="E174" s="3"/>
      <c r="F174" s="85"/>
      <c r="H174" s="43"/>
    </row>
    <row r="175" spans="1:8" s="42" customFormat="1" ht="76.5" x14ac:dyDescent="0.2">
      <c r="A175" s="108" t="s">
        <v>188</v>
      </c>
      <c r="B175" s="120" t="s">
        <v>1060</v>
      </c>
      <c r="C175" s="78" t="s">
        <v>18</v>
      </c>
      <c r="D175" s="84">
        <v>2</v>
      </c>
      <c r="E175" s="1">
        <v>0</v>
      </c>
      <c r="F175" s="85">
        <f t="shared" ref="F175" si="17">D175*E175</f>
        <v>0</v>
      </c>
      <c r="H175" s="43"/>
    </row>
    <row r="176" spans="1:8" s="42" customFormat="1" ht="25.5" x14ac:dyDescent="0.2">
      <c r="A176" s="108" t="s">
        <v>1137</v>
      </c>
      <c r="B176" s="120" t="s">
        <v>1008</v>
      </c>
      <c r="C176" s="78" t="s">
        <v>96</v>
      </c>
      <c r="D176" s="84">
        <v>10</v>
      </c>
      <c r="E176" s="3"/>
      <c r="F176" s="85"/>
      <c r="H176" s="43"/>
    </row>
    <row r="177" spans="1:8" s="42" customFormat="1" ht="25.5" x14ac:dyDescent="0.2">
      <c r="A177" s="108" t="s">
        <v>1182</v>
      </c>
      <c r="B177" s="120" t="s">
        <v>1009</v>
      </c>
      <c r="C177" s="78" t="s">
        <v>96</v>
      </c>
      <c r="D177" s="84">
        <v>10</v>
      </c>
      <c r="E177" s="3"/>
      <c r="F177" s="85"/>
      <c r="H177" s="43"/>
    </row>
    <row r="178" spans="1:8" s="42" customFormat="1" ht="25.5" x14ac:dyDescent="0.2">
      <c r="A178" s="108" t="s">
        <v>1183</v>
      </c>
      <c r="B178" s="120" t="s">
        <v>344</v>
      </c>
      <c r="C178" s="78" t="s">
        <v>64</v>
      </c>
      <c r="D178" s="84">
        <v>2</v>
      </c>
      <c r="E178" s="3"/>
      <c r="F178" s="85"/>
      <c r="H178" s="43"/>
    </row>
    <row r="179" spans="1:8" s="42" customFormat="1" ht="25.5" x14ac:dyDescent="0.2">
      <c r="A179" s="108" t="s">
        <v>1184</v>
      </c>
      <c r="B179" s="120" t="s">
        <v>1010</v>
      </c>
      <c r="C179" s="78" t="s">
        <v>96</v>
      </c>
      <c r="D179" s="84">
        <v>12</v>
      </c>
      <c r="E179" s="3"/>
      <c r="F179" s="85"/>
      <c r="H179" s="43"/>
    </row>
    <row r="180" spans="1:8" s="42" customFormat="1" ht="12.75" x14ac:dyDescent="0.2">
      <c r="A180" s="108" t="s">
        <v>1185</v>
      </c>
      <c r="B180" s="120" t="s">
        <v>340</v>
      </c>
      <c r="C180" s="78" t="s">
        <v>66</v>
      </c>
      <c r="D180" s="84">
        <v>1</v>
      </c>
      <c r="E180" s="3"/>
      <c r="F180" s="85"/>
      <c r="H180" s="43"/>
    </row>
    <row r="181" spans="1:8" s="42" customFormat="1" ht="12.75" x14ac:dyDescent="0.2">
      <c r="A181" s="108"/>
      <c r="B181" s="120"/>
      <c r="C181" s="78"/>
      <c r="D181" s="84"/>
      <c r="E181" s="3"/>
      <c r="F181" s="85"/>
      <c r="H181" s="43"/>
    </row>
    <row r="182" spans="1:8" s="42" customFormat="1" ht="89.25" x14ac:dyDescent="0.2">
      <c r="A182" s="108" t="s">
        <v>189</v>
      </c>
      <c r="B182" s="120" t="s">
        <v>1061</v>
      </c>
      <c r="C182" s="78" t="s">
        <v>18</v>
      </c>
      <c r="D182" s="84">
        <v>1</v>
      </c>
      <c r="E182" s="1">
        <v>0</v>
      </c>
      <c r="F182" s="85">
        <f t="shared" ref="F182" si="18">D182*E182</f>
        <v>0</v>
      </c>
      <c r="H182" s="43"/>
    </row>
    <row r="183" spans="1:8" s="42" customFormat="1" ht="25.5" x14ac:dyDescent="0.2">
      <c r="A183" s="108" t="s">
        <v>1186</v>
      </c>
      <c r="B183" s="120" t="s">
        <v>1012</v>
      </c>
      <c r="C183" s="78" t="s">
        <v>96</v>
      </c>
      <c r="D183" s="84">
        <v>8</v>
      </c>
      <c r="E183" s="3"/>
      <c r="F183" s="85"/>
      <c r="H183" s="43"/>
    </row>
    <row r="184" spans="1:8" s="42" customFormat="1" ht="25.5" x14ac:dyDescent="0.2">
      <c r="A184" s="108" t="s">
        <v>1187</v>
      </c>
      <c r="B184" s="120" t="s">
        <v>1013</v>
      </c>
      <c r="C184" s="78" t="s">
        <v>96</v>
      </c>
      <c r="D184" s="84">
        <v>8</v>
      </c>
      <c r="E184" s="3"/>
      <c r="F184" s="85"/>
      <c r="H184" s="43"/>
    </row>
    <row r="185" spans="1:8" s="42" customFormat="1" ht="25.5" x14ac:dyDescent="0.2">
      <c r="A185" s="108" t="s">
        <v>1188</v>
      </c>
      <c r="B185" s="120" t="s">
        <v>344</v>
      </c>
      <c r="C185" s="78" t="s">
        <v>64</v>
      </c>
      <c r="D185" s="84">
        <v>2</v>
      </c>
      <c r="E185" s="3"/>
      <c r="F185" s="85"/>
      <c r="H185" s="43"/>
    </row>
    <row r="186" spans="1:8" s="42" customFormat="1" ht="12.75" x14ac:dyDescent="0.2">
      <c r="A186" s="108" t="s">
        <v>1189</v>
      </c>
      <c r="B186" s="120" t="s">
        <v>340</v>
      </c>
      <c r="C186" s="78" t="s">
        <v>66</v>
      </c>
      <c r="D186" s="84">
        <v>1</v>
      </c>
      <c r="E186" s="3"/>
      <c r="F186" s="85"/>
      <c r="H186" s="43"/>
    </row>
    <row r="187" spans="1:8" s="42" customFormat="1" ht="12.75" x14ac:dyDescent="0.2">
      <c r="A187" s="108"/>
      <c r="B187" s="120"/>
      <c r="C187" s="78"/>
      <c r="D187" s="84"/>
      <c r="E187" s="3"/>
      <c r="F187" s="85"/>
      <c r="H187" s="43"/>
    </row>
    <row r="188" spans="1:8" s="42" customFormat="1" ht="127.5" x14ac:dyDescent="0.2">
      <c r="A188" s="108" t="s">
        <v>190</v>
      </c>
      <c r="B188" s="83" t="s">
        <v>1015</v>
      </c>
      <c r="C188" s="78"/>
      <c r="D188" s="84"/>
      <c r="E188" s="1"/>
      <c r="F188" s="85"/>
      <c r="H188" s="43"/>
    </row>
    <row r="189" spans="1:8" s="42" customFormat="1" ht="12.75" x14ac:dyDescent="0.2">
      <c r="A189" s="108" t="s">
        <v>1146</v>
      </c>
      <c r="B189" s="120" t="s">
        <v>1014</v>
      </c>
      <c r="C189" s="78" t="s">
        <v>96</v>
      </c>
      <c r="D189" s="84">
        <v>48</v>
      </c>
      <c r="E189" s="1">
        <v>0</v>
      </c>
      <c r="F189" s="85">
        <f>D189*E189</f>
        <v>0</v>
      </c>
      <c r="H189" s="43"/>
    </row>
    <row r="190" spans="1:8" s="42" customFormat="1" ht="12.75" x14ac:dyDescent="0.2">
      <c r="A190" s="108"/>
      <c r="B190" s="120"/>
      <c r="C190" s="78"/>
      <c r="D190" s="84"/>
      <c r="E190" s="3"/>
      <c r="F190" s="85"/>
      <c r="H190" s="43"/>
    </row>
    <row r="191" spans="1:8" s="42" customFormat="1" ht="127.5" x14ac:dyDescent="0.2">
      <c r="A191" s="108" t="s">
        <v>191</v>
      </c>
      <c r="B191" s="83" t="s">
        <v>1016</v>
      </c>
      <c r="C191" s="78"/>
      <c r="D191" s="84"/>
      <c r="E191" s="1"/>
      <c r="F191" s="85"/>
      <c r="H191" s="43"/>
    </row>
    <row r="192" spans="1:8" s="42" customFormat="1" ht="12.75" x14ac:dyDescent="0.2">
      <c r="A192" s="108" t="s">
        <v>1145</v>
      </c>
      <c r="B192" s="120" t="s">
        <v>1017</v>
      </c>
      <c r="C192" s="78" t="s">
        <v>96</v>
      </c>
      <c r="D192" s="84">
        <v>67</v>
      </c>
      <c r="E192" s="1">
        <v>0</v>
      </c>
      <c r="F192" s="85">
        <f>D192*E192</f>
        <v>0</v>
      </c>
      <c r="H192" s="43"/>
    </row>
    <row r="193" spans="1:8" s="42" customFormat="1" ht="12.75" x14ac:dyDescent="0.2">
      <c r="A193" s="108"/>
      <c r="B193" s="120"/>
      <c r="C193" s="78"/>
      <c r="D193" s="84"/>
      <c r="E193" s="3"/>
      <c r="F193" s="85"/>
      <c r="H193" s="43"/>
    </row>
    <row r="194" spans="1:8" s="43" customFormat="1" ht="114.75" x14ac:dyDescent="0.2">
      <c r="A194" s="108" t="s">
        <v>192</v>
      </c>
      <c r="B194" s="83" t="s">
        <v>1018</v>
      </c>
      <c r="C194" s="78" t="s">
        <v>18</v>
      </c>
      <c r="D194" s="84">
        <v>1</v>
      </c>
      <c r="E194" s="1">
        <v>0</v>
      </c>
      <c r="F194" s="85">
        <f t="shared" ref="F194" si="19">D194*E194</f>
        <v>0</v>
      </c>
      <c r="G194" s="42"/>
    </row>
    <row r="195" spans="1:8" s="43" customFormat="1" ht="12.75" x14ac:dyDescent="0.2">
      <c r="A195" s="108"/>
      <c r="B195" s="120"/>
      <c r="C195" s="78"/>
      <c r="D195" s="84"/>
      <c r="E195" s="1"/>
      <c r="F195" s="85"/>
      <c r="G195" s="42"/>
    </row>
    <row r="196" spans="1:8" s="43" customFormat="1" ht="114.75" x14ac:dyDescent="0.2">
      <c r="A196" s="108" t="s">
        <v>193</v>
      </c>
      <c r="B196" s="120" t="s">
        <v>1019</v>
      </c>
      <c r="C196" s="78"/>
      <c r="D196" s="84"/>
      <c r="E196" s="1"/>
      <c r="F196" s="85"/>
      <c r="G196" s="42"/>
    </row>
    <row r="197" spans="1:8" s="43" customFormat="1" ht="12.75" x14ac:dyDescent="0.2">
      <c r="A197" s="108" t="s">
        <v>1087</v>
      </c>
      <c r="B197" s="120" t="s">
        <v>1020</v>
      </c>
      <c r="C197" s="78" t="s">
        <v>96</v>
      </c>
      <c r="D197" s="84">
        <v>5</v>
      </c>
      <c r="E197" s="1">
        <v>0</v>
      </c>
      <c r="F197" s="85">
        <f>D197*E197</f>
        <v>0</v>
      </c>
      <c r="G197" s="42"/>
    </row>
    <row r="198" spans="1:8" s="43" customFormat="1" ht="12.75" x14ac:dyDescent="0.2">
      <c r="A198" s="108"/>
      <c r="B198" s="120"/>
      <c r="C198" s="78"/>
      <c r="D198" s="84"/>
      <c r="E198" s="3"/>
      <c r="F198" s="85"/>
      <c r="G198" s="42"/>
    </row>
    <row r="199" spans="1:8" s="43" customFormat="1" ht="107.25" customHeight="1" x14ac:dyDescent="0.2">
      <c r="A199" s="108" t="s">
        <v>194</v>
      </c>
      <c r="B199" s="120" t="s">
        <v>1022</v>
      </c>
      <c r="C199" s="78"/>
      <c r="D199" s="84"/>
      <c r="E199" s="1"/>
      <c r="F199" s="85"/>
      <c r="G199" s="42"/>
    </row>
    <row r="200" spans="1:8" s="43" customFormat="1" ht="12.75" x14ac:dyDescent="0.2">
      <c r="A200" s="108" t="s">
        <v>1090</v>
      </c>
      <c r="B200" s="120" t="s">
        <v>1021</v>
      </c>
      <c r="C200" s="78" t="s">
        <v>96</v>
      </c>
      <c r="D200" s="84">
        <v>5</v>
      </c>
      <c r="E200" s="1">
        <v>0</v>
      </c>
      <c r="F200" s="85">
        <f>D200*E200</f>
        <v>0</v>
      </c>
      <c r="G200" s="42"/>
    </row>
    <row r="201" spans="1:8" s="43" customFormat="1" ht="12.75" x14ac:dyDescent="0.2">
      <c r="A201" s="108"/>
      <c r="B201" s="120"/>
      <c r="C201" s="78"/>
      <c r="D201" s="84"/>
      <c r="E201" s="3"/>
      <c r="F201" s="85"/>
      <c r="G201" s="42"/>
    </row>
    <row r="202" spans="1:8" s="43" customFormat="1" ht="51" x14ac:dyDescent="0.2">
      <c r="A202" s="108" t="s">
        <v>195</v>
      </c>
      <c r="B202" s="120" t="s">
        <v>353</v>
      </c>
      <c r="C202" s="78"/>
      <c r="D202" s="84"/>
      <c r="E202" s="1"/>
      <c r="F202" s="85"/>
      <c r="G202" s="42"/>
    </row>
    <row r="203" spans="1:8" s="43" customFormat="1" ht="12.75" x14ac:dyDescent="0.2">
      <c r="A203" s="108" t="s">
        <v>1147</v>
      </c>
      <c r="B203" s="120" t="s">
        <v>1023</v>
      </c>
      <c r="C203" s="78" t="s">
        <v>66</v>
      </c>
      <c r="D203" s="84">
        <v>28</v>
      </c>
      <c r="E203" s="1">
        <v>0</v>
      </c>
      <c r="F203" s="85">
        <f>D203*E203</f>
        <v>0</v>
      </c>
      <c r="G203" s="42"/>
    </row>
    <row r="204" spans="1:8" s="43" customFormat="1" ht="12.75" x14ac:dyDescent="0.2">
      <c r="A204" s="108" t="s">
        <v>1148</v>
      </c>
      <c r="B204" s="120" t="s">
        <v>1024</v>
      </c>
      <c r="C204" s="78" t="s">
        <v>66</v>
      </c>
      <c r="D204" s="84">
        <v>32</v>
      </c>
      <c r="E204" s="1">
        <v>0</v>
      </c>
      <c r="F204" s="85">
        <f>D204*E204</f>
        <v>0</v>
      </c>
      <c r="G204" s="42"/>
    </row>
    <row r="205" spans="1:8" s="43" customFormat="1" ht="12.75" x14ac:dyDescent="0.2">
      <c r="A205" s="108" t="s">
        <v>1149</v>
      </c>
      <c r="B205" s="120" t="s">
        <v>1025</v>
      </c>
      <c r="C205" s="78" t="s">
        <v>66</v>
      </c>
      <c r="D205" s="84">
        <v>4</v>
      </c>
      <c r="E205" s="1">
        <v>0</v>
      </c>
      <c r="F205" s="85">
        <f>D205*E205</f>
        <v>0</v>
      </c>
      <c r="G205" s="42"/>
    </row>
    <row r="206" spans="1:8" s="43" customFormat="1" ht="12.75" x14ac:dyDescent="0.2">
      <c r="A206" s="108"/>
      <c r="B206" s="120"/>
      <c r="C206" s="78"/>
      <c r="D206" s="84"/>
      <c r="E206" s="1"/>
      <c r="F206" s="85"/>
      <c r="G206" s="42"/>
    </row>
    <row r="207" spans="1:8" s="42" customFormat="1" ht="38.25" x14ac:dyDescent="0.2">
      <c r="A207" s="108" t="s">
        <v>197</v>
      </c>
      <c r="B207" s="120" t="s">
        <v>356</v>
      </c>
      <c r="C207" s="78"/>
      <c r="D207" s="84"/>
      <c r="E207" s="1"/>
      <c r="F207" s="85"/>
      <c r="H207" s="43"/>
    </row>
    <row r="208" spans="1:8" s="42" customFormat="1" ht="12.75" x14ac:dyDescent="0.2">
      <c r="A208" s="108" t="s">
        <v>1151</v>
      </c>
      <c r="B208" s="120" t="s">
        <v>1026</v>
      </c>
      <c r="C208" s="78" t="s">
        <v>66</v>
      </c>
      <c r="D208" s="84">
        <v>14</v>
      </c>
      <c r="E208" s="1">
        <v>0</v>
      </c>
      <c r="F208" s="85">
        <f>D208*E208</f>
        <v>0</v>
      </c>
      <c r="H208" s="43"/>
    </row>
    <row r="209" spans="1:8" s="42" customFormat="1" ht="12.75" x14ac:dyDescent="0.2">
      <c r="A209" s="108" t="s">
        <v>1150</v>
      </c>
      <c r="B209" s="120" t="s">
        <v>1027</v>
      </c>
      <c r="C209" s="78" t="s">
        <v>66</v>
      </c>
      <c r="D209" s="84">
        <v>16</v>
      </c>
      <c r="E209" s="1">
        <v>0</v>
      </c>
      <c r="F209" s="85">
        <f>D209*E209</f>
        <v>0</v>
      </c>
      <c r="H209" s="43"/>
    </row>
    <row r="210" spans="1:8" s="42" customFormat="1" ht="12.75" x14ac:dyDescent="0.2">
      <c r="A210" s="108" t="s">
        <v>1152</v>
      </c>
      <c r="B210" s="120" t="s">
        <v>1028</v>
      </c>
      <c r="C210" s="78" t="s">
        <v>66</v>
      </c>
      <c r="D210" s="84">
        <v>2</v>
      </c>
      <c r="E210" s="1">
        <v>0</v>
      </c>
      <c r="F210" s="85">
        <f>D210*E210</f>
        <v>0</v>
      </c>
      <c r="H210" s="43"/>
    </row>
    <row r="211" spans="1:8" s="42" customFormat="1" ht="12.75" x14ac:dyDescent="0.2">
      <c r="A211" s="108" t="s">
        <v>1172</v>
      </c>
      <c r="B211" s="120" t="s">
        <v>1063</v>
      </c>
      <c r="C211" s="78" t="s">
        <v>66</v>
      </c>
      <c r="D211" s="84">
        <v>4</v>
      </c>
      <c r="E211" s="1">
        <v>0</v>
      </c>
      <c r="F211" s="85">
        <f>D211*E211</f>
        <v>0</v>
      </c>
      <c r="H211" s="43"/>
    </row>
    <row r="212" spans="1:8" s="42" customFormat="1" ht="12.75" x14ac:dyDescent="0.2">
      <c r="A212" s="108"/>
      <c r="B212" s="120"/>
      <c r="C212" s="78"/>
      <c r="D212" s="84"/>
      <c r="E212" s="3"/>
      <c r="F212" s="85"/>
      <c r="H212" s="43"/>
    </row>
    <row r="213" spans="1:8" s="42" customFormat="1" ht="102" x14ac:dyDescent="0.2">
      <c r="A213" s="108" t="s">
        <v>938</v>
      </c>
      <c r="B213" s="83" t="s">
        <v>357</v>
      </c>
      <c r="C213" s="78" t="s">
        <v>18</v>
      </c>
      <c r="D213" s="84">
        <v>22</v>
      </c>
      <c r="E213" s="1">
        <v>0</v>
      </c>
      <c r="F213" s="85">
        <f>D213*E213</f>
        <v>0</v>
      </c>
      <c r="H213" s="43"/>
    </row>
    <row r="214" spans="1:8" s="42" customFormat="1" ht="12.75" x14ac:dyDescent="0.2">
      <c r="A214" s="108"/>
      <c r="B214" s="120"/>
      <c r="C214" s="78"/>
      <c r="D214" s="84"/>
      <c r="E214" s="1"/>
      <c r="F214" s="85"/>
      <c r="H214" s="43"/>
    </row>
    <row r="215" spans="1:8" s="42" customFormat="1" ht="81.75" customHeight="1" x14ac:dyDescent="0.2">
      <c r="A215" s="108" t="s">
        <v>940</v>
      </c>
      <c r="B215" s="83" t="s">
        <v>196</v>
      </c>
      <c r="C215" s="78" t="s">
        <v>96</v>
      </c>
      <c r="D215" s="84">
        <v>0</v>
      </c>
      <c r="E215" s="1">
        <v>0</v>
      </c>
      <c r="F215" s="85">
        <f>D215*E215</f>
        <v>0</v>
      </c>
      <c r="H215" s="43"/>
    </row>
    <row r="216" spans="1:8" s="42" customFormat="1" ht="12.75" x14ac:dyDescent="0.2">
      <c r="A216" s="109"/>
      <c r="B216" s="115"/>
      <c r="C216" s="116"/>
      <c r="D216" s="117"/>
      <c r="E216" s="1"/>
      <c r="F216" s="113"/>
      <c r="H216" s="43"/>
    </row>
    <row r="217" spans="1:8" s="42" customFormat="1" ht="153" x14ac:dyDescent="0.2">
      <c r="A217" s="108" t="s">
        <v>942</v>
      </c>
      <c r="B217" s="83" t="s">
        <v>361</v>
      </c>
      <c r="C217" s="78" t="s">
        <v>18</v>
      </c>
      <c r="D217" s="84">
        <v>1</v>
      </c>
      <c r="E217" s="1">
        <v>0</v>
      </c>
      <c r="F217" s="85">
        <f>D217*E217</f>
        <v>0</v>
      </c>
      <c r="H217" s="43"/>
    </row>
    <row r="218" spans="1:8" s="42" customFormat="1" ht="12.75" x14ac:dyDescent="0.2">
      <c r="A218" s="108"/>
      <c r="B218" s="120"/>
      <c r="C218" s="78"/>
      <c r="D218" s="84"/>
      <c r="E218" s="3"/>
      <c r="F218" s="85"/>
      <c r="H218" s="43"/>
    </row>
    <row r="219" spans="1:8" s="42" customFormat="1" ht="153" x14ac:dyDescent="0.2">
      <c r="A219" s="108" t="s">
        <v>1094</v>
      </c>
      <c r="B219" s="83" t="s">
        <v>1064</v>
      </c>
      <c r="C219" s="78" t="s">
        <v>18</v>
      </c>
      <c r="D219" s="84">
        <v>1</v>
      </c>
      <c r="E219" s="1">
        <v>0</v>
      </c>
      <c r="F219" s="85">
        <f>D219*E219</f>
        <v>0</v>
      </c>
      <c r="H219" s="43"/>
    </row>
    <row r="220" spans="1:8" s="42" customFormat="1" ht="12.75" x14ac:dyDescent="0.2">
      <c r="A220" s="109"/>
      <c r="B220" s="120"/>
      <c r="C220" s="78"/>
      <c r="D220" s="84"/>
      <c r="E220" s="3"/>
      <c r="F220" s="85"/>
      <c r="H220" s="43"/>
    </row>
    <row r="221" spans="1:8" s="42" customFormat="1" ht="89.25" x14ac:dyDescent="0.2">
      <c r="A221" s="108" t="s">
        <v>1096</v>
      </c>
      <c r="B221" s="83" t="s">
        <v>170</v>
      </c>
      <c r="C221" s="78" t="s">
        <v>18</v>
      </c>
      <c r="D221" s="84">
        <v>2</v>
      </c>
      <c r="E221" s="1">
        <v>0</v>
      </c>
      <c r="F221" s="85">
        <f>D221*E221</f>
        <v>0</v>
      </c>
      <c r="H221" s="43"/>
    </row>
    <row r="222" spans="1:8" s="42" customFormat="1" ht="12.75" x14ac:dyDescent="0.2">
      <c r="A222" s="108"/>
      <c r="B222" s="120"/>
      <c r="C222" s="78"/>
      <c r="D222" s="84"/>
      <c r="E222" s="3"/>
      <c r="F222" s="85"/>
      <c r="H222" s="43"/>
    </row>
    <row r="223" spans="1:8" s="42" customFormat="1" ht="51" x14ac:dyDescent="0.2">
      <c r="A223" s="108" t="s">
        <v>1097</v>
      </c>
      <c r="B223" s="120" t="s">
        <v>372</v>
      </c>
      <c r="C223" s="78"/>
      <c r="D223" s="84"/>
      <c r="E223" s="1"/>
      <c r="F223" s="85"/>
      <c r="H223" s="43"/>
    </row>
    <row r="224" spans="1:8" s="42" customFormat="1" ht="12.75" x14ac:dyDescent="0.2">
      <c r="A224" s="108" t="s">
        <v>1153</v>
      </c>
      <c r="B224" s="120" t="s">
        <v>370</v>
      </c>
      <c r="C224" s="78" t="s">
        <v>96</v>
      </c>
      <c r="D224" s="84">
        <v>2</v>
      </c>
      <c r="E224" s="1">
        <v>0</v>
      </c>
      <c r="F224" s="85">
        <f>D224*E224</f>
        <v>0</v>
      </c>
      <c r="H224" s="43"/>
    </row>
    <row r="225" spans="1:8" s="42" customFormat="1" ht="12.75" x14ac:dyDescent="0.2">
      <c r="A225" s="108"/>
      <c r="B225" s="120"/>
      <c r="C225" s="78"/>
      <c r="D225" s="84"/>
      <c r="E225" s="3"/>
      <c r="F225" s="85"/>
      <c r="H225" s="43"/>
    </row>
    <row r="226" spans="1:8" s="42" customFormat="1" ht="51" x14ac:dyDescent="0.2">
      <c r="A226" s="108" t="s">
        <v>1098</v>
      </c>
      <c r="B226" s="83" t="s">
        <v>173</v>
      </c>
      <c r="C226" s="78" t="s">
        <v>18</v>
      </c>
      <c r="D226" s="84">
        <v>1</v>
      </c>
      <c r="E226" s="1">
        <v>0</v>
      </c>
      <c r="F226" s="85">
        <f>D226*E226</f>
        <v>0</v>
      </c>
      <c r="H226" s="43"/>
    </row>
    <row r="227" spans="1:8" s="42" customFormat="1" ht="12.75" x14ac:dyDescent="0.2">
      <c r="A227" s="108"/>
      <c r="B227" s="120"/>
      <c r="C227" s="78"/>
      <c r="D227" s="84"/>
      <c r="E227" s="3"/>
      <c r="F227" s="85"/>
      <c r="H227" s="43"/>
    </row>
    <row r="228" spans="1:8" s="42" customFormat="1" ht="51" x14ac:dyDescent="0.2">
      <c r="A228" s="108" t="s">
        <v>1099</v>
      </c>
      <c r="B228" s="83" t="s">
        <v>174</v>
      </c>
      <c r="C228" s="78" t="s">
        <v>18</v>
      </c>
      <c r="D228" s="84">
        <v>1</v>
      </c>
      <c r="E228" s="1">
        <v>0</v>
      </c>
      <c r="F228" s="85">
        <f>D228*E228</f>
        <v>0</v>
      </c>
      <c r="H228" s="43"/>
    </row>
    <row r="229" spans="1:8" s="42" customFormat="1" ht="12.75" x14ac:dyDescent="0.2">
      <c r="A229" s="108"/>
      <c r="B229" s="120"/>
      <c r="C229" s="78"/>
      <c r="D229" s="84"/>
      <c r="E229" s="3"/>
      <c r="F229" s="85"/>
      <c r="H229" s="43"/>
    </row>
    <row r="230" spans="1:8" s="42" customFormat="1" ht="51" x14ac:dyDescent="0.2">
      <c r="A230" s="108" t="s">
        <v>1100</v>
      </c>
      <c r="B230" s="120" t="s">
        <v>363</v>
      </c>
      <c r="C230" s="78" t="s">
        <v>114</v>
      </c>
      <c r="D230" s="84">
        <f>6*20</f>
        <v>120</v>
      </c>
      <c r="E230" s="1">
        <v>0</v>
      </c>
      <c r="F230" s="85">
        <f>D230*E230</f>
        <v>0</v>
      </c>
      <c r="H230" s="43"/>
    </row>
    <row r="231" spans="1:8" s="42" customFormat="1" ht="12.75" x14ac:dyDescent="0.2">
      <c r="A231" s="108"/>
      <c r="B231" s="120"/>
      <c r="C231" s="78"/>
      <c r="D231" s="84"/>
      <c r="E231" s="3"/>
      <c r="F231" s="85"/>
      <c r="H231" s="43"/>
    </row>
    <row r="232" spans="1:8" s="42" customFormat="1" ht="25.5" x14ac:dyDescent="0.2">
      <c r="A232" s="108" t="s">
        <v>1101</v>
      </c>
      <c r="B232" s="120" t="s">
        <v>73</v>
      </c>
      <c r="C232" s="78" t="s">
        <v>45</v>
      </c>
      <c r="D232" s="84">
        <f>D52</f>
        <v>3778</v>
      </c>
      <c r="E232" s="1">
        <v>0</v>
      </c>
      <c r="F232" s="85">
        <f>D232*E232</f>
        <v>0</v>
      </c>
      <c r="H232" s="43"/>
    </row>
    <row r="233" spans="1:8" s="42" customFormat="1" ht="13.5" thickBot="1" x14ac:dyDescent="0.25">
      <c r="A233" s="108"/>
      <c r="B233" s="123"/>
      <c r="C233" s="124"/>
      <c r="D233" s="125"/>
      <c r="E233" s="172"/>
      <c r="F233" s="85"/>
      <c r="H233" s="43"/>
    </row>
    <row r="234" spans="1:8" s="42" customFormat="1" ht="14.25" thickTop="1" thickBot="1" x14ac:dyDescent="0.25">
      <c r="A234" s="127" t="s">
        <v>74</v>
      </c>
      <c r="B234" s="94"/>
      <c r="C234" s="95"/>
      <c r="D234" s="96"/>
      <c r="E234" s="613"/>
      <c r="F234" s="128">
        <f>SUM(F73:F233)</f>
        <v>0</v>
      </c>
      <c r="H234" s="43"/>
    </row>
    <row r="235" spans="1:8" s="42" customFormat="1" ht="13.5" thickTop="1" x14ac:dyDescent="0.2">
      <c r="A235" s="100"/>
      <c r="B235" s="100"/>
      <c r="C235" s="101"/>
      <c r="D235" s="102"/>
      <c r="E235" s="619"/>
      <c r="F235" s="129"/>
      <c r="H235" s="43"/>
    </row>
    <row r="236" spans="1:8" s="42" customFormat="1" ht="12.75" x14ac:dyDescent="0.2">
      <c r="A236" s="71" t="s">
        <v>8</v>
      </c>
      <c r="B236" s="72" t="s">
        <v>75</v>
      </c>
      <c r="C236" s="73"/>
      <c r="D236" s="104"/>
      <c r="E236" s="614"/>
      <c r="F236" s="130"/>
      <c r="H236" s="43"/>
    </row>
    <row r="237" spans="1:8" s="42" customFormat="1" ht="12.75" x14ac:dyDescent="0.2">
      <c r="A237" s="76"/>
      <c r="B237" s="77"/>
      <c r="C237" s="78"/>
      <c r="D237" s="84"/>
      <c r="E237" s="1"/>
      <c r="F237" s="85"/>
      <c r="H237" s="43"/>
    </row>
    <row r="238" spans="1:8" s="42" customFormat="1" ht="51" x14ac:dyDescent="0.2">
      <c r="A238" s="82" t="s">
        <v>76</v>
      </c>
      <c r="B238" s="83" t="s">
        <v>169</v>
      </c>
      <c r="C238" s="78" t="s">
        <v>77</v>
      </c>
      <c r="D238" s="84">
        <v>150</v>
      </c>
      <c r="E238" s="1">
        <v>0</v>
      </c>
      <c r="F238" s="85">
        <f>D238*E238</f>
        <v>0</v>
      </c>
      <c r="H238" s="43"/>
    </row>
    <row r="239" spans="1:8" s="42" customFormat="1" ht="12.75" x14ac:dyDescent="0.2">
      <c r="A239" s="82"/>
      <c r="B239" s="83"/>
      <c r="C239" s="78"/>
      <c r="D239" s="84"/>
      <c r="E239" s="1"/>
      <c r="F239" s="85"/>
      <c r="H239" s="43"/>
    </row>
    <row r="240" spans="1:8" s="42" customFormat="1" ht="38.25" x14ac:dyDescent="0.2">
      <c r="A240" s="82" t="s">
        <v>78</v>
      </c>
      <c r="B240" s="131" t="s">
        <v>199</v>
      </c>
      <c r="C240" s="132" t="s">
        <v>77</v>
      </c>
      <c r="D240" s="122">
        <v>38</v>
      </c>
      <c r="E240" s="1">
        <v>0</v>
      </c>
      <c r="F240" s="85">
        <f>D240*E240</f>
        <v>0</v>
      </c>
      <c r="H240" s="43"/>
    </row>
    <row r="241" spans="1:8" s="42" customFormat="1" ht="12.75" x14ac:dyDescent="0.2">
      <c r="A241" s="82"/>
      <c r="B241" s="77"/>
      <c r="C241" s="78"/>
      <c r="D241" s="84"/>
      <c r="E241" s="1"/>
      <c r="F241" s="85"/>
      <c r="H241" s="43"/>
    </row>
    <row r="242" spans="1:8" s="42" customFormat="1" ht="38.25" x14ac:dyDescent="0.2">
      <c r="A242" s="82" t="s">
        <v>79</v>
      </c>
      <c r="B242" s="83" t="s">
        <v>160</v>
      </c>
      <c r="C242" s="78" t="s">
        <v>18</v>
      </c>
      <c r="D242" s="84">
        <v>1</v>
      </c>
      <c r="E242" s="1">
        <v>0</v>
      </c>
      <c r="F242" s="85">
        <f>D242*E242</f>
        <v>0</v>
      </c>
      <c r="H242" s="43"/>
    </row>
    <row r="243" spans="1:8" s="42" customFormat="1" ht="12.75" x14ac:dyDescent="0.2">
      <c r="A243" s="82"/>
      <c r="B243" s="77"/>
      <c r="C243" s="78"/>
      <c r="D243" s="84"/>
      <c r="E243" s="1"/>
      <c r="F243" s="85"/>
      <c r="H243" s="43"/>
    </row>
    <row r="244" spans="1:8" s="42" customFormat="1" ht="25.5" x14ac:dyDescent="0.2">
      <c r="A244" s="82" t="s">
        <v>80</v>
      </c>
      <c r="B244" s="83" t="s">
        <v>159</v>
      </c>
      <c r="C244" s="78" t="s">
        <v>18</v>
      </c>
      <c r="D244" s="84">
        <v>1</v>
      </c>
      <c r="E244" s="1">
        <v>0</v>
      </c>
      <c r="F244" s="85">
        <f>D244*E244</f>
        <v>0</v>
      </c>
      <c r="H244" s="43"/>
    </row>
    <row r="245" spans="1:8" s="42" customFormat="1" ht="12.75" x14ac:dyDescent="0.2">
      <c r="A245" s="82"/>
      <c r="B245" s="77"/>
      <c r="C245" s="78"/>
      <c r="D245" s="84"/>
      <c r="E245" s="1"/>
      <c r="F245" s="85"/>
      <c r="H245" s="43"/>
    </row>
    <row r="246" spans="1:8" s="42" customFormat="1" ht="51" x14ac:dyDescent="0.2">
      <c r="A246" s="82" t="s">
        <v>81</v>
      </c>
      <c r="B246" s="83" t="s">
        <v>157</v>
      </c>
      <c r="C246" s="78" t="s">
        <v>18</v>
      </c>
      <c r="D246" s="84">
        <v>1</v>
      </c>
      <c r="E246" s="1">
        <v>0</v>
      </c>
      <c r="F246" s="85">
        <f>D246*E246</f>
        <v>0</v>
      </c>
      <c r="H246" s="43"/>
    </row>
    <row r="247" spans="1:8" s="42" customFormat="1" ht="12.75" x14ac:dyDescent="0.2">
      <c r="A247" s="82"/>
      <c r="B247" s="77"/>
      <c r="C247" s="78"/>
      <c r="D247" s="84"/>
      <c r="E247" s="1"/>
      <c r="F247" s="85"/>
      <c r="H247" s="43"/>
    </row>
    <row r="248" spans="1:8" s="42" customFormat="1" ht="12.75" x14ac:dyDescent="0.2">
      <c r="A248" s="627" t="s">
        <v>82</v>
      </c>
      <c r="B248" s="727" t="s">
        <v>158</v>
      </c>
      <c r="C248" s="629" t="s">
        <v>18</v>
      </c>
      <c r="D248" s="630">
        <v>0</v>
      </c>
      <c r="E248" s="633"/>
      <c r="F248" s="631">
        <f>D248*E248</f>
        <v>0</v>
      </c>
      <c r="H248" s="43"/>
    </row>
    <row r="249" spans="1:8" s="42" customFormat="1" ht="12.75" x14ac:dyDescent="0.2">
      <c r="A249" s="82"/>
      <c r="B249" s="77"/>
      <c r="C249" s="78"/>
      <c r="D249" s="84"/>
      <c r="E249" s="1"/>
      <c r="F249" s="85"/>
      <c r="H249" s="43"/>
    </row>
    <row r="250" spans="1:8" s="42" customFormat="1" ht="25.5" x14ac:dyDescent="0.2">
      <c r="A250" s="82" t="s">
        <v>83</v>
      </c>
      <c r="B250" s="83" t="s">
        <v>200</v>
      </c>
      <c r="C250" s="132" t="s">
        <v>77</v>
      </c>
      <c r="D250" s="84">
        <v>80</v>
      </c>
      <c r="E250" s="1">
        <v>0</v>
      </c>
      <c r="F250" s="85">
        <f>D250*E250</f>
        <v>0</v>
      </c>
      <c r="H250" s="43"/>
    </row>
    <row r="251" spans="1:8" s="42" customFormat="1" ht="12.75" x14ac:dyDescent="0.2">
      <c r="A251" s="82"/>
      <c r="B251" s="77"/>
      <c r="C251" s="78"/>
      <c r="D251" s="84"/>
      <c r="E251" s="1"/>
      <c r="F251" s="85"/>
      <c r="H251" s="43"/>
    </row>
    <row r="252" spans="1:8" s="42" customFormat="1" ht="38.25" x14ac:dyDescent="0.2">
      <c r="A252" s="82" t="s">
        <v>84</v>
      </c>
      <c r="B252" s="83" t="s">
        <v>85</v>
      </c>
      <c r="C252" s="132" t="s">
        <v>77</v>
      </c>
      <c r="D252" s="84">
        <v>40</v>
      </c>
      <c r="E252" s="1">
        <v>0</v>
      </c>
      <c r="F252" s="85">
        <f>D252*E252</f>
        <v>0</v>
      </c>
      <c r="H252" s="43"/>
    </row>
    <row r="253" spans="1:8" s="42" customFormat="1" ht="12.75" x14ac:dyDescent="0.2">
      <c r="A253" s="82"/>
      <c r="B253" s="77"/>
      <c r="C253" s="78"/>
      <c r="D253" s="84"/>
      <c r="E253" s="1"/>
      <c r="F253" s="85"/>
      <c r="H253" s="43"/>
    </row>
    <row r="254" spans="1:8" s="42" customFormat="1" ht="25.5" x14ac:dyDescent="0.2">
      <c r="A254" s="82" t="s">
        <v>86</v>
      </c>
      <c r="B254" s="83" t="s">
        <v>87</v>
      </c>
      <c r="C254" s="78"/>
      <c r="D254" s="84"/>
      <c r="E254" s="1"/>
      <c r="F254" s="85"/>
      <c r="H254" s="43"/>
    </row>
    <row r="255" spans="1:8" s="42" customFormat="1" ht="12.75" x14ac:dyDescent="0.2">
      <c r="A255" s="76"/>
      <c r="B255" s="77" t="s">
        <v>88</v>
      </c>
      <c r="C255" s="78" t="s">
        <v>77</v>
      </c>
      <c r="D255" s="84">
        <v>80</v>
      </c>
      <c r="E255" s="1">
        <v>0</v>
      </c>
      <c r="F255" s="85">
        <f>D255*E255</f>
        <v>0</v>
      </c>
      <c r="H255" s="43"/>
    </row>
    <row r="256" spans="1:8" s="42" customFormat="1" ht="12.75" x14ac:dyDescent="0.2">
      <c r="A256" s="76"/>
      <c r="B256" s="77" t="s">
        <v>89</v>
      </c>
      <c r="C256" s="78" t="s">
        <v>77</v>
      </c>
      <c r="D256" s="84">
        <v>80</v>
      </c>
      <c r="E256" s="1">
        <v>0</v>
      </c>
      <c r="F256" s="85">
        <f>D256*E256</f>
        <v>0</v>
      </c>
      <c r="H256" s="43"/>
    </row>
    <row r="257" spans="1:8" s="42" customFormat="1" ht="12.75" x14ac:dyDescent="0.2">
      <c r="A257" s="77"/>
      <c r="B257" s="77" t="s">
        <v>90</v>
      </c>
      <c r="C257" s="78" t="s">
        <v>77</v>
      </c>
      <c r="D257" s="84">
        <v>80</v>
      </c>
      <c r="E257" s="1">
        <v>0</v>
      </c>
      <c r="F257" s="85">
        <f>D257*E257</f>
        <v>0</v>
      </c>
      <c r="H257" s="43"/>
    </row>
    <row r="258" spans="1:8" s="42" customFormat="1" ht="13.5" thickBot="1" x14ac:dyDescent="0.25">
      <c r="A258" s="133"/>
      <c r="B258" s="134"/>
      <c r="C258" s="124"/>
      <c r="D258" s="125"/>
      <c r="E258" s="172"/>
      <c r="F258" s="85"/>
      <c r="H258" s="43"/>
    </row>
    <row r="259" spans="1:8" s="42" customFormat="1" ht="14.25" thickTop="1" thickBot="1" x14ac:dyDescent="0.25">
      <c r="A259" s="93" t="s">
        <v>91</v>
      </c>
      <c r="B259" s="94"/>
      <c r="C259" s="95"/>
      <c r="D259" s="96"/>
      <c r="E259" s="613"/>
      <c r="F259" s="128">
        <f>SUM(F238:F257)</f>
        <v>0</v>
      </c>
      <c r="H259" s="43"/>
    </row>
    <row r="260" spans="1:8" s="42" customFormat="1" ht="13.5" thickTop="1" x14ac:dyDescent="0.2">
      <c r="A260" s="99"/>
      <c r="B260" s="100"/>
      <c r="C260" s="101"/>
      <c r="D260" s="102"/>
      <c r="E260" s="619"/>
      <c r="F260" s="129"/>
      <c r="H260" s="43"/>
    </row>
    <row r="261" spans="1:8" s="42" customFormat="1" ht="12.75" x14ac:dyDescent="0.2">
      <c r="A261" s="71" t="s">
        <v>9</v>
      </c>
      <c r="B261" s="72" t="s">
        <v>92</v>
      </c>
      <c r="C261" s="73"/>
      <c r="D261" s="104"/>
      <c r="E261" s="614"/>
      <c r="F261" s="130"/>
      <c r="H261" s="43"/>
    </row>
    <row r="262" spans="1:8" s="42" customFormat="1" ht="12.75" x14ac:dyDescent="0.2">
      <c r="A262" s="76"/>
      <c r="B262" s="77"/>
      <c r="C262" s="78"/>
      <c r="D262" s="84"/>
      <c r="E262" s="1"/>
      <c r="F262" s="85"/>
      <c r="H262" s="43"/>
    </row>
    <row r="263" spans="1:8" s="42" customFormat="1" ht="118.5" customHeight="1" x14ac:dyDescent="0.2">
      <c r="A263" s="76"/>
      <c r="B263" s="583" t="s">
        <v>2061</v>
      </c>
      <c r="C263" s="78"/>
      <c r="D263" s="84"/>
      <c r="E263" s="1"/>
      <c r="F263" s="85"/>
      <c r="H263" s="43"/>
    </row>
    <row r="264" spans="1:8" s="42" customFormat="1" ht="89.25" x14ac:dyDescent="0.2">
      <c r="A264" s="76"/>
      <c r="B264" s="135" t="s">
        <v>93</v>
      </c>
      <c r="C264" s="78"/>
      <c r="D264" s="84"/>
      <c r="E264" s="1"/>
      <c r="F264" s="85"/>
      <c r="H264" s="43"/>
    </row>
    <row r="265" spans="1:8" s="42" customFormat="1" ht="12.75" x14ac:dyDescent="0.2">
      <c r="A265" s="76"/>
      <c r="B265" s="135"/>
      <c r="C265" s="78"/>
      <c r="D265" s="84"/>
      <c r="E265" s="1"/>
      <c r="F265" s="85"/>
      <c r="H265" s="43"/>
    </row>
    <row r="266" spans="1:8" s="42" customFormat="1" ht="12.75" x14ac:dyDescent="0.2">
      <c r="A266" s="77"/>
      <c r="B266" s="622" t="s">
        <v>208</v>
      </c>
      <c r="C266" s="78"/>
      <c r="D266" s="84"/>
      <c r="E266" s="1"/>
      <c r="F266" s="85"/>
      <c r="H266" s="43"/>
    </row>
    <row r="267" spans="1:8" s="42" customFormat="1" ht="312.75" customHeight="1" x14ac:dyDescent="0.2">
      <c r="A267" s="77"/>
      <c r="B267" s="622" t="s">
        <v>2062</v>
      </c>
      <c r="C267" s="139"/>
      <c r="D267" s="84"/>
      <c r="E267" s="1"/>
      <c r="F267" s="85"/>
      <c r="H267" s="43"/>
    </row>
    <row r="268" spans="1:8" s="42" customFormat="1" ht="102" x14ac:dyDescent="0.2">
      <c r="A268" s="108" t="s">
        <v>201</v>
      </c>
      <c r="B268" s="140" t="s">
        <v>2074</v>
      </c>
      <c r="C268" s="13" t="s">
        <v>96</v>
      </c>
      <c r="D268" s="137">
        <f>ROUND(1190*103/100,0)</f>
        <v>1226</v>
      </c>
      <c r="E268" s="1">
        <v>0</v>
      </c>
      <c r="F268" s="85">
        <f>D268*E268</f>
        <v>0</v>
      </c>
      <c r="H268" s="43"/>
    </row>
    <row r="269" spans="1:8" s="42" customFormat="1" ht="12.75" x14ac:dyDescent="0.2">
      <c r="A269" s="108"/>
      <c r="B269" s="141"/>
      <c r="C269" s="13"/>
      <c r="D269" s="137"/>
      <c r="E269" s="1"/>
      <c r="F269" s="85"/>
      <c r="H269" s="43"/>
    </row>
    <row r="270" spans="1:8" s="42" customFormat="1" ht="111" customHeight="1" x14ac:dyDescent="0.2">
      <c r="A270" s="108" t="s">
        <v>202</v>
      </c>
      <c r="B270" s="140" t="s">
        <v>2067</v>
      </c>
      <c r="C270" s="13" t="s">
        <v>96</v>
      </c>
      <c r="D270" s="137">
        <f>D268</f>
        <v>1226</v>
      </c>
      <c r="E270" s="1">
        <v>0</v>
      </c>
      <c r="F270" s="85">
        <f>D270*E270</f>
        <v>0</v>
      </c>
      <c r="H270" s="43"/>
    </row>
    <row r="271" spans="1:8" s="42" customFormat="1" ht="12.75" x14ac:dyDescent="0.2">
      <c r="A271" s="108"/>
      <c r="B271" s="140"/>
      <c r="C271" s="13"/>
      <c r="D271" s="137"/>
      <c r="E271" s="1"/>
      <c r="F271" s="85"/>
      <c r="H271" s="43"/>
    </row>
    <row r="272" spans="1:8" s="42" customFormat="1" ht="102" x14ac:dyDescent="0.2">
      <c r="A272" s="108" t="s">
        <v>203</v>
      </c>
      <c r="B272" s="140" t="s">
        <v>2064</v>
      </c>
      <c r="C272" s="13" t="s">
        <v>96</v>
      </c>
      <c r="D272" s="137">
        <f>ROUND(2588*103/100,0)</f>
        <v>2666</v>
      </c>
      <c r="E272" s="1">
        <v>0</v>
      </c>
      <c r="F272" s="85">
        <f>D272*E272</f>
        <v>0</v>
      </c>
      <c r="H272" s="43"/>
    </row>
    <row r="273" spans="1:8" s="42" customFormat="1" ht="12.75" x14ac:dyDescent="0.2">
      <c r="A273" s="108"/>
      <c r="B273" s="141"/>
      <c r="C273" s="13"/>
      <c r="D273" s="137"/>
      <c r="E273" s="1"/>
      <c r="F273" s="85"/>
      <c r="H273" s="43"/>
    </row>
    <row r="274" spans="1:8" s="42" customFormat="1" ht="114.75" x14ac:dyDescent="0.2">
      <c r="A274" s="108" t="s">
        <v>204</v>
      </c>
      <c r="B274" s="140" t="s">
        <v>2073</v>
      </c>
      <c r="C274" s="13" t="s">
        <v>96</v>
      </c>
      <c r="D274" s="137">
        <f>D272</f>
        <v>2666</v>
      </c>
      <c r="E274" s="1">
        <v>0</v>
      </c>
      <c r="F274" s="85">
        <f>D274*E274</f>
        <v>0</v>
      </c>
      <c r="H274" s="43"/>
    </row>
    <row r="275" spans="1:8" s="42" customFormat="1" ht="12.75" x14ac:dyDescent="0.2">
      <c r="A275" s="108"/>
      <c r="B275" s="135"/>
      <c r="C275" s="13"/>
      <c r="D275" s="137"/>
      <c r="E275" s="1"/>
      <c r="F275" s="85"/>
      <c r="H275" s="43"/>
    </row>
    <row r="276" spans="1:8" s="42" customFormat="1" ht="70.5" customHeight="1" x14ac:dyDescent="0.2">
      <c r="A276" s="108" t="s">
        <v>179</v>
      </c>
      <c r="B276" s="135" t="s">
        <v>375</v>
      </c>
      <c r="C276" s="78" t="s">
        <v>96</v>
      </c>
      <c r="D276" s="137">
        <v>75</v>
      </c>
      <c r="E276" s="1">
        <v>0</v>
      </c>
      <c r="F276" s="85">
        <f t="shared" ref="F276" si="20">D276*E276</f>
        <v>0</v>
      </c>
      <c r="H276" s="43"/>
    </row>
    <row r="277" spans="1:8" s="42" customFormat="1" ht="12.75" x14ac:dyDescent="0.2">
      <c r="A277" s="108"/>
      <c r="B277" s="135"/>
      <c r="C277" s="139"/>
      <c r="D277" s="137"/>
      <c r="E277" s="1"/>
      <c r="F277" s="85"/>
      <c r="H277" s="43"/>
    </row>
    <row r="278" spans="1:8" s="42" customFormat="1" ht="63.75" x14ac:dyDescent="0.2">
      <c r="A278" s="108" t="s">
        <v>205</v>
      </c>
      <c r="B278" s="135" t="s">
        <v>1032</v>
      </c>
      <c r="C278" s="78" t="s">
        <v>96</v>
      </c>
      <c r="D278" s="137">
        <v>5</v>
      </c>
      <c r="E278" s="1">
        <v>0</v>
      </c>
      <c r="F278" s="85">
        <f t="shared" ref="F278" si="21">D278*E278</f>
        <v>0</v>
      </c>
      <c r="H278" s="43"/>
    </row>
    <row r="279" spans="1:8" s="42" customFormat="1" ht="12.75" x14ac:dyDescent="0.2">
      <c r="A279" s="108"/>
      <c r="B279" s="135"/>
      <c r="C279" s="139"/>
      <c r="D279" s="137"/>
      <c r="E279" s="1"/>
      <c r="F279" s="85"/>
      <c r="H279" s="43"/>
    </row>
    <row r="280" spans="1:8" s="42" customFormat="1" ht="63.75" x14ac:dyDescent="0.2">
      <c r="A280" s="108" t="s">
        <v>180</v>
      </c>
      <c r="B280" s="135" t="s">
        <v>1033</v>
      </c>
      <c r="C280" s="78" t="s">
        <v>96</v>
      </c>
      <c r="D280" s="137">
        <f>ROUND(5*103/100,0)</f>
        <v>5</v>
      </c>
      <c r="E280" s="1">
        <v>0</v>
      </c>
      <c r="F280" s="85">
        <f t="shared" ref="F280" si="22">D280*E280</f>
        <v>0</v>
      </c>
      <c r="H280" s="43"/>
    </row>
    <row r="281" spans="1:8" s="42" customFormat="1" ht="12.75" x14ac:dyDescent="0.2">
      <c r="A281" s="108"/>
      <c r="B281" s="135"/>
      <c r="C281" s="139"/>
      <c r="D281" s="137"/>
      <c r="E281" s="1"/>
      <c r="F281" s="85"/>
      <c r="H281" s="43"/>
    </row>
    <row r="282" spans="1:8" s="42" customFormat="1" ht="63.75" x14ac:dyDescent="0.2">
      <c r="A282" s="108" t="s">
        <v>181</v>
      </c>
      <c r="B282" s="135" t="s">
        <v>1034</v>
      </c>
      <c r="C282" s="78" t="s">
        <v>96</v>
      </c>
      <c r="D282" s="137">
        <f>ROUND((415+16)*103/100,0)</f>
        <v>444</v>
      </c>
      <c r="E282" s="1">
        <v>0</v>
      </c>
      <c r="F282" s="85">
        <f t="shared" ref="F282" si="23">D282*E282</f>
        <v>0</v>
      </c>
      <c r="H282" s="43"/>
    </row>
    <row r="283" spans="1:8" s="42" customFormat="1" ht="12.75" x14ac:dyDescent="0.2">
      <c r="A283" s="108"/>
      <c r="B283" s="135"/>
      <c r="C283" s="139"/>
      <c r="D283" s="137"/>
      <c r="E283" s="1"/>
      <c r="F283" s="85"/>
      <c r="H283" s="43"/>
    </row>
    <row r="284" spans="1:8" s="42" customFormat="1" ht="63.75" x14ac:dyDescent="0.2">
      <c r="A284" s="108" t="s">
        <v>182</v>
      </c>
      <c r="B284" s="135" t="s">
        <v>1065</v>
      </c>
      <c r="C284" s="78" t="s">
        <v>96</v>
      </c>
      <c r="D284" s="137">
        <f>ROUND(6*103/100,0)</f>
        <v>6</v>
      </c>
      <c r="E284" s="1">
        <v>0</v>
      </c>
      <c r="F284" s="85">
        <f t="shared" ref="F284" si="24">D284*E284</f>
        <v>0</v>
      </c>
      <c r="H284" s="43"/>
    </row>
    <row r="285" spans="1:8" s="42" customFormat="1" ht="12.75" x14ac:dyDescent="0.2">
      <c r="A285" s="108"/>
      <c r="B285" s="135"/>
      <c r="C285" s="139"/>
      <c r="D285" s="137"/>
      <c r="E285" s="1"/>
      <c r="F285" s="85"/>
      <c r="H285" s="43"/>
    </row>
    <row r="286" spans="1:8" s="42" customFormat="1" ht="63.75" x14ac:dyDescent="0.2">
      <c r="A286" s="108" t="s">
        <v>256</v>
      </c>
      <c r="B286" s="135" t="s">
        <v>1035</v>
      </c>
      <c r="C286" s="78" t="s">
        <v>96</v>
      </c>
      <c r="D286" s="137">
        <v>5</v>
      </c>
      <c r="E286" s="1">
        <v>0</v>
      </c>
      <c r="F286" s="85">
        <f t="shared" ref="F286" si="25">D286*E286</f>
        <v>0</v>
      </c>
      <c r="H286" s="43"/>
    </row>
    <row r="287" spans="1:8" s="42" customFormat="1" ht="12.75" x14ac:dyDescent="0.2">
      <c r="A287" s="108"/>
      <c r="B287" s="135"/>
      <c r="C287" s="139"/>
      <c r="D287" s="137"/>
      <c r="E287" s="1"/>
      <c r="F287" s="85"/>
      <c r="H287" s="43"/>
    </row>
    <row r="288" spans="1:8" s="42" customFormat="1" ht="51" x14ac:dyDescent="0.2">
      <c r="A288" s="108"/>
      <c r="B288" s="136" t="s">
        <v>320</v>
      </c>
      <c r="C288" s="139"/>
      <c r="D288" s="137"/>
      <c r="E288" s="1"/>
      <c r="F288" s="85"/>
      <c r="H288" s="43"/>
    </row>
    <row r="289" spans="1:8" s="42" customFormat="1" ht="12.75" x14ac:dyDescent="0.2">
      <c r="A289" s="108"/>
      <c r="B289" s="135"/>
      <c r="C289" s="13"/>
      <c r="D289" s="137"/>
      <c r="E289" s="1"/>
      <c r="F289" s="85"/>
      <c r="H289" s="43"/>
    </row>
    <row r="290" spans="1:8" s="42" customFormat="1" ht="25.5" x14ac:dyDescent="0.2">
      <c r="A290" s="108" t="s">
        <v>257</v>
      </c>
      <c r="B290" s="140" t="s">
        <v>777</v>
      </c>
      <c r="C290" s="13" t="s">
        <v>66</v>
      </c>
      <c r="D290" s="137">
        <v>3</v>
      </c>
      <c r="E290" s="1">
        <v>0</v>
      </c>
      <c r="F290" s="85">
        <f>D290*E290</f>
        <v>0</v>
      </c>
      <c r="H290" s="43"/>
    </row>
    <row r="291" spans="1:8" s="42" customFormat="1" ht="12.75" x14ac:dyDescent="0.2">
      <c r="A291" s="108"/>
      <c r="B291" s="141"/>
      <c r="C291" s="13"/>
      <c r="D291" s="137"/>
      <c r="E291" s="1"/>
      <c r="F291" s="85"/>
      <c r="H291" s="43"/>
    </row>
    <row r="292" spans="1:8" s="42" customFormat="1" ht="25.5" x14ac:dyDescent="0.2">
      <c r="A292" s="108" t="s">
        <v>258</v>
      </c>
      <c r="B292" s="140" t="s">
        <v>810</v>
      </c>
      <c r="C292" s="13" t="s">
        <v>66</v>
      </c>
      <c r="D292" s="137">
        <v>1</v>
      </c>
      <c r="E292" s="1">
        <v>0</v>
      </c>
      <c r="F292" s="85">
        <f>D292*E292</f>
        <v>0</v>
      </c>
      <c r="H292" s="43"/>
    </row>
    <row r="293" spans="1:8" s="42" customFormat="1" ht="12.75" x14ac:dyDescent="0.2">
      <c r="A293" s="108"/>
      <c r="B293" s="141"/>
      <c r="C293" s="13"/>
      <c r="D293" s="137"/>
      <c r="E293" s="1"/>
      <c r="F293" s="85"/>
      <c r="H293" s="43"/>
    </row>
    <row r="294" spans="1:8" s="42" customFormat="1" ht="25.5" x14ac:dyDescent="0.2">
      <c r="A294" s="108" t="s">
        <v>94</v>
      </c>
      <c r="B294" s="140" t="s">
        <v>206</v>
      </c>
      <c r="C294" s="13" t="s">
        <v>66</v>
      </c>
      <c r="D294" s="137">
        <v>1</v>
      </c>
      <c r="E294" s="1">
        <v>0</v>
      </c>
      <c r="F294" s="85">
        <f>D294*E294</f>
        <v>0</v>
      </c>
      <c r="H294" s="43"/>
    </row>
    <row r="295" spans="1:8" s="42" customFormat="1" ht="12.75" x14ac:dyDescent="0.2">
      <c r="A295" s="108"/>
      <c r="B295" s="141"/>
      <c r="C295" s="138"/>
      <c r="D295" s="138"/>
      <c r="E295" s="173"/>
      <c r="F295" s="138"/>
      <c r="H295" s="43"/>
    </row>
    <row r="296" spans="1:8" s="42" customFormat="1" ht="25.5" x14ac:dyDescent="0.2">
      <c r="A296" s="108" t="s">
        <v>95</v>
      </c>
      <c r="B296" s="140" t="s">
        <v>207</v>
      </c>
      <c r="C296" s="13" t="s">
        <v>66</v>
      </c>
      <c r="D296" s="137">
        <v>4</v>
      </c>
      <c r="E296" s="1">
        <v>0</v>
      </c>
      <c r="F296" s="85">
        <f>D296*E296</f>
        <v>0</v>
      </c>
      <c r="H296" s="43"/>
    </row>
    <row r="297" spans="1:8" s="42" customFormat="1" ht="12.75" x14ac:dyDescent="0.2">
      <c r="A297" s="108"/>
      <c r="B297" s="141"/>
      <c r="C297" s="13"/>
      <c r="D297" s="137"/>
      <c r="E297" s="1"/>
      <c r="F297" s="85"/>
      <c r="H297" s="43"/>
    </row>
    <row r="298" spans="1:8" s="42" customFormat="1" ht="51" x14ac:dyDescent="0.2">
      <c r="A298" s="108" t="s">
        <v>259</v>
      </c>
      <c r="B298" s="140" t="s">
        <v>210</v>
      </c>
      <c r="C298" s="13" t="s">
        <v>66</v>
      </c>
      <c r="D298" s="137">
        <v>1</v>
      </c>
      <c r="E298" s="1">
        <v>0</v>
      </c>
      <c r="F298" s="85">
        <f>D298*E298</f>
        <v>0</v>
      </c>
      <c r="H298" s="43"/>
    </row>
    <row r="299" spans="1:8" s="42" customFormat="1" ht="12.75" x14ac:dyDescent="0.2">
      <c r="A299" s="108"/>
      <c r="B299" s="141"/>
      <c r="C299" s="13"/>
      <c r="D299" s="137"/>
      <c r="E299" s="1"/>
      <c r="F299" s="85"/>
      <c r="H299" s="43"/>
    </row>
    <row r="300" spans="1:8" s="42" customFormat="1" ht="12.75" x14ac:dyDescent="0.2">
      <c r="A300" s="108" t="s">
        <v>260</v>
      </c>
      <c r="B300" s="140" t="s">
        <v>241</v>
      </c>
      <c r="C300" s="13" t="s">
        <v>66</v>
      </c>
      <c r="D300" s="137">
        <v>2</v>
      </c>
      <c r="E300" s="1">
        <v>0</v>
      </c>
      <c r="F300" s="85">
        <f t="shared" ref="F300" si="26">D300*E300</f>
        <v>0</v>
      </c>
      <c r="H300" s="43"/>
    </row>
    <row r="301" spans="1:8" s="42" customFormat="1" ht="12.75" x14ac:dyDescent="0.2">
      <c r="A301" s="108"/>
      <c r="B301" s="141"/>
      <c r="C301" s="13"/>
      <c r="D301" s="137"/>
      <c r="E301" s="1"/>
      <c r="F301" s="85"/>
      <c r="H301" s="43"/>
    </row>
    <row r="302" spans="1:8" s="42" customFormat="1" ht="12.75" x14ac:dyDescent="0.2">
      <c r="A302" s="108" t="s">
        <v>261</v>
      </c>
      <c r="B302" s="140" t="s">
        <v>242</v>
      </c>
      <c r="C302" s="13" t="s">
        <v>66</v>
      </c>
      <c r="D302" s="137">
        <v>3</v>
      </c>
      <c r="E302" s="1">
        <v>0</v>
      </c>
      <c r="F302" s="85">
        <f t="shared" ref="F302" si="27">D302*E302</f>
        <v>0</v>
      </c>
      <c r="H302" s="43"/>
    </row>
    <row r="303" spans="1:8" s="42" customFormat="1" ht="12.75" x14ac:dyDescent="0.2">
      <c r="A303" s="108"/>
      <c r="B303" s="141"/>
      <c r="C303" s="13"/>
      <c r="D303" s="137"/>
      <c r="E303" s="1"/>
      <c r="F303" s="85"/>
      <c r="H303" s="43"/>
    </row>
    <row r="304" spans="1:8" s="42" customFormat="1" ht="25.5" x14ac:dyDescent="0.2">
      <c r="A304" s="108" t="s">
        <v>262</v>
      </c>
      <c r="B304" s="141" t="s">
        <v>778</v>
      </c>
      <c r="C304" s="13" t="s">
        <v>66</v>
      </c>
      <c r="D304" s="137">
        <v>1</v>
      </c>
      <c r="E304" s="1">
        <v>0</v>
      </c>
      <c r="F304" s="85">
        <f>D304*E304</f>
        <v>0</v>
      </c>
      <c r="H304" s="43"/>
    </row>
    <row r="305" spans="1:8" s="42" customFormat="1" ht="12.75" x14ac:dyDescent="0.2">
      <c r="A305" s="108"/>
      <c r="B305" s="141"/>
      <c r="C305" s="13"/>
      <c r="D305" s="137"/>
      <c r="E305" s="1"/>
      <c r="F305" s="85"/>
      <c r="H305" s="43"/>
    </row>
    <row r="306" spans="1:8" s="42" customFormat="1" ht="25.5" x14ac:dyDescent="0.2">
      <c r="A306" s="108" t="s">
        <v>263</v>
      </c>
      <c r="B306" s="141" t="s">
        <v>238</v>
      </c>
      <c r="C306" s="13" t="s">
        <v>66</v>
      </c>
      <c r="D306" s="137">
        <v>6</v>
      </c>
      <c r="E306" s="1">
        <v>0</v>
      </c>
      <c r="F306" s="85">
        <f>D306*E306</f>
        <v>0</v>
      </c>
      <c r="H306" s="43"/>
    </row>
    <row r="307" spans="1:8" s="42" customFormat="1" ht="12.75" x14ac:dyDescent="0.2">
      <c r="A307" s="108"/>
      <c r="B307" s="141"/>
      <c r="C307" s="13"/>
      <c r="D307" s="137"/>
      <c r="E307" s="1"/>
      <c r="F307" s="85"/>
      <c r="H307" s="43"/>
    </row>
    <row r="308" spans="1:8" s="42" customFormat="1" ht="25.5" x14ac:dyDescent="0.2">
      <c r="A308" s="108" t="s">
        <v>264</v>
      </c>
      <c r="B308" s="141" t="s">
        <v>240</v>
      </c>
      <c r="C308" s="13" t="s">
        <v>66</v>
      </c>
      <c r="D308" s="137">
        <v>16</v>
      </c>
      <c r="E308" s="1">
        <v>0</v>
      </c>
      <c r="F308" s="85">
        <f>D308*E308</f>
        <v>0</v>
      </c>
      <c r="H308" s="43"/>
    </row>
    <row r="309" spans="1:8" s="42" customFormat="1" ht="12.75" x14ac:dyDescent="0.2">
      <c r="A309" s="108"/>
      <c r="B309" s="141"/>
      <c r="C309" s="13"/>
      <c r="D309" s="137"/>
      <c r="E309" s="1"/>
      <c r="F309" s="85"/>
      <c r="H309" s="43"/>
    </row>
    <row r="310" spans="1:8" s="42" customFormat="1" ht="25.5" x14ac:dyDescent="0.2">
      <c r="A310" s="108" t="s">
        <v>265</v>
      </c>
      <c r="B310" s="141" t="s">
        <v>212</v>
      </c>
      <c r="C310" s="13" t="s">
        <v>66</v>
      </c>
      <c r="D310" s="137">
        <v>2</v>
      </c>
      <c r="E310" s="1">
        <v>0</v>
      </c>
      <c r="F310" s="85">
        <f>D310*E310</f>
        <v>0</v>
      </c>
      <c r="H310" s="43"/>
    </row>
    <row r="311" spans="1:8" s="42" customFormat="1" ht="12.75" x14ac:dyDescent="0.2">
      <c r="A311" s="108"/>
      <c r="B311" s="141"/>
      <c r="C311" s="13"/>
      <c r="D311" s="137"/>
      <c r="E311" s="1"/>
      <c r="F311" s="85"/>
      <c r="H311" s="43"/>
    </row>
    <row r="312" spans="1:8" s="42" customFormat="1" ht="12.75" x14ac:dyDescent="0.2">
      <c r="A312" s="108" t="s">
        <v>266</v>
      </c>
      <c r="B312" s="141" t="s">
        <v>235</v>
      </c>
      <c r="C312" s="13" t="s">
        <v>66</v>
      </c>
      <c r="D312" s="137">
        <v>2</v>
      </c>
      <c r="E312" s="1">
        <v>0</v>
      </c>
      <c r="F312" s="85">
        <f t="shared" ref="F312" si="28">D312*E312</f>
        <v>0</v>
      </c>
      <c r="H312" s="43"/>
    </row>
    <row r="313" spans="1:8" s="42" customFormat="1" ht="12.75" x14ac:dyDescent="0.2">
      <c r="A313" s="108"/>
      <c r="B313" s="141"/>
      <c r="C313" s="13"/>
      <c r="D313" s="137"/>
      <c r="E313" s="1"/>
      <c r="F313" s="85"/>
      <c r="H313" s="43"/>
    </row>
    <row r="314" spans="1:8" s="42" customFormat="1" ht="12.75" x14ac:dyDescent="0.2">
      <c r="A314" s="108" t="s">
        <v>267</v>
      </c>
      <c r="B314" s="141" t="s">
        <v>811</v>
      </c>
      <c r="C314" s="13" t="s">
        <v>66</v>
      </c>
      <c r="D314" s="137">
        <v>1</v>
      </c>
      <c r="E314" s="1">
        <v>0</v>
      </c>
      <c r="F314" s="85">
        <f t="shared" ref="F314" si="29">D314*E314</f>
        <v>0</v>
      </c>
      <c r="H314" s="43"/>
    </row>
    <row r="315" spans="1:8" s="42" customFormat="1" ht="12.75" x14ac:dyDescent="0.2">
      <c r="A315" s="108"/>
      <c r="B315" s="141"/>
      <c r="C315" s="13"/>
      <c r="D315" s="137"/>
      <c r="E315" s="1"/>
      <c r="F315" s="85"/>
      <c r="H315" s="43"/>
    </row>
    <row r="316" spans="1:8" s="42" customFormat="1" ht="25.5" x14ac:dyDescent="0.2">
      <c r="A316" s="108" t="s">
        <v>97</v>
      </c>
      <c r="B316" s="141" t="s">
        <v>812</v>
      </c>
      <c r="C316" s="13" t="s">
        <v>66</v>
      </c>
      <c r="D316" s="137">
        <v>1</v>
      </c>
      <c r="E316" s="1">
        <v>0</v>
      </c>
      <c r="F316" s="85">
        <f t="shared" ref="F316" si="30">D316*E316</f>
        <v>0</v>
      </c>
      <c r="H316" s="43"/>
    </row>
    <row r="317" spans="1:8" s="42" customFormat="1" ht="12.75" x14ac:dyDescent="0.2">
      <c r="A317" s="108"/>
      <c r="B317" s="141"/>
      <c r="C317" s="13"/>
      <c r="D317" s="137"/>
      <c r="E317" s="1"/>
      <c r="F317" s="85"/>
      <c r="H317" s="43"/>
    </row>
    <row r="318" spans="1:8" s="42" customFormat="1" ht="25.5" x14ac:dyDescent="0.2">
      <c r="A318" s="108" t="s">
        <v>268</v>
      </c>
      <c r="B318" s="141" t="s">
        <v>813</v>
      </c>
      <c r="C318" s="13" t="s">
        <v>66</v>
      </c>
      <c r="D318" s="137">
        <v>4</v>
      </c>
      <c r="E318" s="1">
        <v>0</v>
      </c>
      <c r="F318" s="85">
        <f t="shared" ref="F318" si="31">D318*E318</f>
        <v>0</v>
      </c>
      <c r="H318" s="43"/>
    </row>
    <row r="319" spans="1:8" s="42" customFormat="1" ht="12.75" x14ac:dyDescent="0.2">
      <c r="A319" s="108"/>
      <c r="B319" s="141"/>
      <c r="C319" s="13"/>
      <c r="D319" s="137"/>
      <c r="E319" s="1"/>
      <c r="F319" s="85"/>
      <c r="H319" s="43"/>
    </row>
    <row r="320" spans="1:8" s="42" customFormat="1" ht="25.5" x14ac:dyDescent="0.2">
      <c r="A320" s="108" t="s">
        <v>269</v>
      </c>
      <c r="B320" s="141" t="s">
        <v>814</v>
      </c>
      <c r="C320" s="13" t="s">
        <v>66</v>
      </c>
      <c r="D320" s="137">
        <v>1</v>
      </c>
      <c r="E320" s="1">
        <v>0</v>
      </c>
      <c r="F320" s="85">
        <f t="shared" ref="F320" si="32">D320*E320</f>
        <v>0</v>
      </c>
      <c r="H320" s="43"/>
    </row>
    <row r="321" spans="1:8" s="42" customFormat="1" ht="12.75" x14ac:dyDescent="0.2">
      <c r="A321" s="108"/>
      <c r="B321" s="141"/>
      <c r="C321" s="13"/>
      <c r="D321" s="137"/>
      <c r="E321" s="1"/>
      <c r="F321" s="85"/>
      <c r="H321" s="43"/>
    </row>
    <row r="322" spans="1:8" s="42" customFormat="1" ht="12.75" x14ac:dyDescent="0.2">
      <c r="A322" s="108" t="s">
        <v>98</v>
      </c>
      <c r="B322" s="141" t="s">
        <v>784</v>
      </c>
      <c r="C322" s="13" t="s">
        <v>66</v>
      </c>
      <c r="D322" s="137">
        <v>3</v>
      </c>
      <c r="E322" s="1">
        <v>0</v>
      </c>
      <c r="F322" s="85">
        <f t="shared" ref="F322" si="33">D322*E322</f>
        <v>0</v>
      </c>
      <c r="H322" s="43"/>
    </row>
    <row r="323" spans="1:8" s="42" customFormat="1" ht="12.75" x14ac:dyDescent="0.2">
      <c r="A323" s="108"/>
      <c r="B323" s="141"/>
      <c r="C323" s="13"/>
      <c r="D323" s="137"/>
      <c r="E323" s="1"/>
      <c r="F323" s="85"/>
      <c r="H323" s="43"/>
    </row>
    <row r="324" spans="1:8" s="42" customFormat="1" ht="25.5" x14ac:dyDescent="0.2">
      <c r="A324" s="108" t="s">
        <v>270</v>
      </c>
      <c r="B324" s="141" t="s">
        <v>237</v>
      </c>
      <c r="C324" s="13" t="s">
        <v>66</v>
      </c>
      <c r="D324" s="137">
        <v>2</v>
      </c>
      <c r="E324" s="1">
        <v>0</v>
      </c>
      <c r="F324" s="85">
        <f t="shared" ref="F324" si="34">D324*E324</f>
        <v>0</v>
      </c>
      <c r="H324" s="43"/>
    </row>
    <row r="325" spans="1:8" s="42" customFormat="1" ht="12.75" x14ac:dyDescent="0.2">
      <c r="A325" s="108"/>
      <c r="B325" s="141"/>
      <c r="C325" s="13"/>
      <c r="D325" s="137"/>
      <c r="E325" s="1"/>
      <c r="F325" s="85"/>
      <c r="H325" s="43"/>
    </row>
    <row r="326" spans="1:8" s="42" customFormat="1" ht="12.75" x14ac:dyDescent="0.2">
      <c r="A326" s="108" t="s">
        <v>271</v>
      </c>
      <c r="B326" s="141" t="s">
        <v>815</v>
      </c>
      <c r="C326" s="13" t="s">
        <v>66</v>
      </c>
      <c r="D326" s="137">
        <v>1</v>
      </c>
      <c r="E326" s="1">
        <v>0</v>
      </c>
      <c r="F326" s="85">
        <f t="shared" ref="F326" si="35">D326*E326</f>
        <v>0</v>
      </c>
      <c r="H326" s="43"/>
    </row>
    <row r="327" spans="1:8" s="42" customFormat="1" ht="12.75" x14ac:dyDescent="0.2">
      <c r="A327" s="108"/>
      <c r="B327" s="141"/>
      <c r="C327" s="13"/>
      <c r="D327" s="137"/>
      <c r="E327" s="1"/>
      <c r="F327" s="85"/>
      <c r="H327" s="43"/>
    </row>
    <row r="328" spans="1:8" s="42" customFormat="1" ht="25.5" x14ac:dyDescent="0.2">
      <c r="A328" s="108" t="s">
        <v>272</v>
      </c>
      <c r="B328" s="141" t="s">
        <v>316</v>
      </c>
      <c r="C328" s="13" t="s">
        <v>66</v>
      </c>
      <c r="D328" s="137">
        <v>1</v>
      </c>
      <c r="E328" s="1">
        <v>0</v>
      </c>
      <c r="F328" s="85">
        <f t="shared" ref="F328" si="36">D328*E328</f>
        <v>0</v>
      </c>
      <c r="H328" s="43"/>
    </row>
    <row r="329" spans="1:8" s="42" customFormat="1" ht="12.75" x14ac:dyDescent="0.2">
      <c r="A329" s="108"/>
      <c r="B329" s="141"/>
      <c r="C329" s="13"/>
      <c r="D329" s="137"/>
      <c r="E329" s="1"/>
      <c r="F329" s="85"/>
      <c r="H329" s="43"/>
    </row>
    <row r="330" spans="1:8" s="42" customFormat="1" ht="25.5" x14ac:dyDescent="0.2">
      <c r="A330" s="108" t="s">
        <v>273</v>
      </c>
      <c r="B330" s="141" t="s">
        <v>786</v>
      </c>
      <c r="C330" s="13" t="s">
        <v>66</v>
      </c>
      <c r="D330" s="137">
        <v>1</v>
      </c>
      <c r="E330" s="1">
        <v>0</v>
      </c>
      <c r="F330" s="85">
        <f t="shared" ref="F330" si="37">D330*E330</f>
        <v>0</v>
      </c>
      <c r="H330" s="43"/>
    </row>
    <row r="331" spans="1:8" s="42" customFormat="1" ht="12.75" x14ac:dyDescent="0.2">
      <c r="A331" s="108"/>
      <c r="B331" s="141"/>
      <c r="C331" s="13"/>
      <c r="D331" s="137"/>
      <c r="E331" s="1"/>
      <c r="F331" s="85"/>
      <c r="H331" s="43"/>
    </row>
    <row r="332" spans="1:8" s="42" customFormat="1" ht="25.5" x14ac:dyDescent="0.2">
      <c r="A332" s="108" t="s">
        <v>274</v>
      </c>
      <c r="B332" s="141" t="s">
        <v>787</v>
      </c>
      <c r="C332" s="13" t="s">
        <v>66</v>
      </c>
      <c r="D332" s="137">
        <v>5</v>
      </c>
      <c r="E332" s="1">
        <v>0</v>
      </c>
      <c r="F332" s="85">
        <f t="shared" ref="F332" si="38">D332*E332</f>
        <v>0</v>
      </c>
      <c r="H332" s="43"/>
    </row>
    <row r="333" spans="1:8" s="42" customFormat="1" ht="12.75" x14ac:dyDescent="0.2">
      <c r="A333" s="108"/>
      <c r="B333" s="141"/>
      <c r="C333" s="13"/>
      <c r="D333" s="137"/>
      <c r="E333" s="1"/>
      <c r="F333" s="85"/>
      <c r="H333" s="43"/>
    </row>
    <row r="334" spans="1:8" s="42" customFormat="1" ht="12.75" x14ac:dyDescent="0.2">
      <c r="A334" s="108" t="s">
        <v>100</v>
      </c>
      <c r="B334" s="141" t="s">
        <v>816</v>
      </c>
      <c r="C334" s="13" t="s">
        <v>66</v>
      </c>
      <c r="D334" s="137">
        <v>1</v>
      </c>
      <c r="E334" s="1">
        <v>0</v>
      </c>
      <c r="F334" s="85">
        <f t="shared" ref="F334" si="39">D334*E334</f>
        <v>0</v>
      </c>
      <c r="H334" s="43"/>
    </row>
    <row r="335" spans="1:8" s="42" customFormat="1" ht="12.75" x14ac:dyDescent="0.2">
      <c r="A335" s="108"/>
      <c r="B335" s="141"/>
      <c r="C335" s="13"/>
      <c r="D335" s="137"/>
      <c r="E335" s="1"/>
      <c r="F335" s="85"/>
      <c r="H335" s="43"/>
    </row>
    <row r="336" spans="1:8" s="42" customFormat="1" ht="12.75" x14ac:dyDescent="0.2">
      <c r="A336" s="108" t="s">
        <v>275</v>
      </c>
      <c r="B336" s="141" t="s">
        <v>243</v>
      </c>
      <c r="C336" s="13" t="s">
        <v>66</v>
      </c>
      <c r="D336" s="137">
        <v>1</v>
      </c>
      <c r="E336" s="1">
        <v>0</v>
      </c>
      <c r="F336" s="85">
        <f t="shared" ref="F336" si="40">D336*E336</f>
        <v>0</v>
      </c>
      <c r="H336" s="43"/>
    </row>
    <row r="337" spans="1:8" s="42" customFormat="1" ht="12.75" x14ac:dyDescent="0.2">
      <c r="A337" s="108"/>
      <c r="B337" s="141"/>
      <c r="C337" s="13"/>
      <c r="D337" s="137"/>
      <c r="E337" s="1"/>
      <c r="F337" s="85"/>
      <c r="H337" s="43"/>
    </row>
    <row r="338" spans="1:8" s="42" customFormat="1" ht="12.75" x14ac:dyDescent="0.2">
      <c r="A338" s="108" t="s">
        <v>276</v>
      </c>
      <c r="B338" s="141" t="s">
        <v>213</v>
      </c>
      <c r="C338" s="13" t="s">
        <v>66</v>
      </c>
      <c r="D338" s="137">
        <v>1</v>
      </c>
      <c r="E338" s="1">
        <v>0</v>
      </c>
      <c r="F338" s="85">
        <f t="shared" ref="F338" si="41">D338*E338</f>
        <v>0</v>
      </c>
      <c r="H338" s="43"/>
    </row>
    <row r="339" spans="1:8" s="42" customFormat="1" ht="12.75" x14ac:dyDescent="0.2">
      <c r="A339" s="108"/>
      <c r="B339" s="141"/>
      <c r="C339" s="13"/>
      <c r="D339" s="137"/>
      <c r="E339" s="1"/>
      <c r="F339" s="85"/>
      <c r="H339" s="43"/>
    </row>
    <row r="340" spans="1:8" s="42" customFormat="1" ht="12.75" x14ac:dyDescent="0.2">
      <c r="A340" s="108" t="s">
        <v>277</v>
      </c>
      <c r="B340" s="141" t="s">
        <v>817</v>
      </c>
      <c r="C340" s="13" t="s">
        <v>66</v>
      </c>
      <c r="D340" s="137">
        <v>1</v>
      </c>
      <c r="E340" s="1">
        <v>0</v>
      </c>
      <c r="F340" s="85">
        <f t="shared" ref="F340" si="42">D340*E340</f>
        <v>0</v>
      </c>
      <c r="H340" s="43"/>
    </row>
    <row r="341" spans="1:8" s="42" customFormat="1" ht="12.75" x14ac:dyDescent="0.2">
      <c r="A341" s="108"/>
      <c r="B341" s="141"/>
      <c r="C341" s="13"/>
      <c r="D341" s="137"/>
      <c r="E341" s="1"/>
      <c r="F341" s="85"/>
      <c r="H341" s="43"/>
    </row>
    <row r="342" spans="1:8" s="42" customFormat="1" ht="12.75" x14ac:dyDescent="0.2">
      <c r="A342" s="108" t="s">
        <v>278</v>
      </c>
      <c r="B342" s="141" t="s">
        <v>818</v>
      </c>
      <c r="C342" s="13" t="s">
        <v>66</v>
      </c>
      <c r="D342" s="137">
        <v>1</v>
      </c>
      <c r="E342" s="1">
        <v>0</v>
      </c>
      <c r="F342" s="85">
        <f t="shared" ref="F342" si="43">D342*E342</f>
        <v>0</v>
      </c>
      <c r="H342" s="43"/>
    </row>
    <row r="343" spans="1:8" s="42" customFormat="1" ht="12.75" x14ac:dyDescent="0.2">
      <c r="A343" s="108"/>
      <c r="B343" s="141"/>
      <c r="C343" s="13"/>
      <c r="D343" s="137"/>
      <c r="E343" s="1"/>
      <c r="F343" s="85"/>
      <c r="H343" s="43"/>
    </row>
    <row r="344" spans="1:8" s="42" customFormat="1" ht="12.75" x14ac:dyDescent="0.2">
      <c r="A344" s="108" t="s">
        <v>279</v>
      </c>
      <c r="B344" s="141" t="s">
        <v>214</v>
      </c>
      <c r="C344" s="13" t="s">
        <v>66</v>
      </c>
      <c r="D344" s="137">
        <v>5</v>
      </c>
      <c r="E344" s="1">
        <v>0</v>
      </c>
      <c r="F344" s="85">
        <f t="shared" ref="F344" si="44">D344*E344</f>
        <v>0</v>
      </c>
      <c r="H344" s="43"/>
    </row>
    <row r="345" spans="1:8" s="42" customFormat="1" ht="12.75" x14ac:dyDescent="0.2">
      <c r="A345" s="108"/>
      <c r="B345" s="141"/>
      <c r="C345" s="13"/>
      <c r="D345" s="137"/>
      <c r="E345" s="1"/>
      <c r="F345" s="85"/>
      <c r="H345" s="43"/>
    </row>
    <row r="346" spans="1:8" s="42" customFormat="1" ht="12.75" x14ac:dyDescent="0.2">
      <c r="A346" s="108" t="s">
        <v>280</v>
      </c>
      <c r="B346" s="141" t="s">
        <v>216</v>
      </c>
      <c r="C346" s="13" t="s">
        <v>66</v>
      </c>
      <c r="D346" s="137">
        <v>6</v>
      </c>
      <c r="E346" s="1">
        <v>0</v>
      </c>
      <c r="F346" s="85">
        <f t="shared" ref="F346" si="45">D346*E346</f>
        <v>0</v>
      </c>
      <c r="H346" s="43"/>
    </row>
    <row r="347" spans="1:8" s="42" customFormat="1" ht="12.75" x14ac:dyDescent="0.2">
      <c r="A347" s="108"/>
      <c r="B347" s="141"/>
      <c r="C347" s="13"/>
      <c r="D347" s="137"/>
      <c r="E347" s="1"/>
      <c r="F347" s="85"/>
      <c r="H347" s="43"/>
    </row>
    <row r="348" spans="1:8" s="42" customFormat="1" ht="12.75" x14ac:dyDescent="0.2">
      <c r="A348" s="108" t="s">
        <v>281</v>
      </c>
      <c r="B348" s="141" t="s">
        <v>708</v>
      </c>
      <c r="C348" s="13" t="s">
        <v>66</v>
      </c>
      <c r="D348" s="137">
        <v>1</v>
      </c>
      <c r="E348" s="1">
        <v>0</v>
      </c>
      <c r="F348" s="85">
        <f t="shared" ref="F348" si="46">D348*E348</f>
        <v>0</v>
      </c>
      <c r="H348" s="43"/>
    </row>
    <row r="349" spans="1:8" s="42" customFormat="1" ht="12.75" x14ac:dyDescent="0.2">
      <c r="A349" s="108"/>
      <c r="B349" s="141"/>
      <c r="C349" s="13"/>
      <c r="D349" s="137"/>
      <c r="E349" s="1"/>
      <c r="F349" s="85"/>
      <c r="H349" s="43"/>
    </row>
    <row r="350" spans="1:8" s="42" customFormat="1" ht="12.75" x14ac:dyDescent="0.2">
      <c r="A350" s="108" t="s">
        <v>282</v>
      </c>
      <c r="B350" s="141" t="s">
        <v>218</v>
      </c>
      <c r="C350" s="13" t="s">
        <v>66</v>
      </c>
      <c r="D350" s="137">
        <v>1</v>
      </c>
      <c r="E350" s="1">
        <v>0</v>
      </c>
      <c r="F350" s="85">
        <f t="shared" ref="F350" si="47">D350*E350</f>
        <v>0</v>
      </c>
      <c r="H350" s="43"/>
    </row>
    <row r="351" spans="1:8" s="42" customFormat="1" ht="12.75" x14ac:dyDescent="0.2">
      <c r="A351" s="108"/>
      <c r="B351" s="141"/>
      <c r="C351" s="13"/>
      <c r="D351" s="137"/>
      <c r="E351" s="1"/>
      <c r="F351" s="85"/>
      <c r="H351" s="43"/>
    </row>
    <row r="352" spans="1:8" s="42" customFormat="1" ht="12.75" x14ac:dyDescent="0.2">
      <c r="A352" s="108" t="s">
        <v>283</v>
      </c>
      <c r="B352" s="141" t="s">
        <v>219</v>
      </c>
      <c r="C352" s="13" t="s">
        <v>66</v>
      </c>
      <c r="D352" s="137">
        <v>4</v>
      </c>
      <c r="E352" s="1">
        <v>0</v>
      </c>
      <c r="F352" s="85">
        <f t="shared" ref="F352" si="48">D352*E352</f>
        <v>0</v>
      </c>
      <c r="H352" s="43"/>
    </row>
    <row r="353" spans="1:8" s="42" customFormat="1" ht="12.75" x14ac:dyDescent="0.2">
      <c r="A353" s="108"/>
      <c r="B353" s="141"/>
      <c r="C353" s="13"/>
      <c r="D353" s="137"/>
      <c r="E353" s="1"/>
      <c r="F353" s="85"/>
      <c r="H353" s="43"/>
    </row>
    <row r="354" spans="1:8" s="42" customFormat="1" ht="12.75" x14ac:dyDescent="0.2">
      <c r="A354" s="108" t="s">
        <v>284</v>
      </c>
      <c r="B354" s="141" t="s">
        <v>221</v>
      </c>
      <c r="C354" s="13" t="s">
        <v>66</v>
      </c>
      <c r="D354" s="137">
        <v>2</v>
      </c>
      <c r="E354" s="1">
        <v>0</v>
      </c>
      <c r="F354" s="85">
        <f t="shared" ref="F354" si="49">D354*E354</f>
        <v>0</v>
      </c>
      <c r="H354" s="43"/>
    </row>
    <row r="355" spans="1:8" s="42" customFormat="1" ht="12.75" x14ac:dyDescent="0.2">
      <c r="A355" s="108"/>
      <c r="B355" s="141"/>
      <c r="C355" s="13"/>
      <c r="D355" s="137"/>
      <c r="E355" s="1"/>
      <c r="F355" s="85"/>
      <c r="H355" s="43"/>
    </row>
    <row r="356" spans="1:8" s="42" customFormat="1" ht="12.75" x14ac:dyDescent="0.2">
      <c r="A356" s="108" t="s">
        <v>285</v>
      </c>
      <c r="B356" s="141" t="s">
        <v>712</v>
      </c>
      <c r="C356" s="13" t="s">
        <v>66</v>
      </c>
      <c r="D356" s="137">
        <v>1</v>
      </c>
      <c r="E356" s="1">
        <v>0</v>
      </c>
      <c r="F356" s="85">
        <f t="shared" ref="F356" si="50">D356*E356</f>
        <v>0</v>
      </c>
      <c r="H356" s="43"/>
    </row>
    <row r="357" spans="1:8" s="42" customFormat="1" ht="12.75" x14ac:dyDescent="0.2">
      <c r="A357" s="108"/>
      <c r="B357" s="141"/>
      <c r="C357" s="13"/>
      <c r="D357" s="137"/>
      <c r="E357" s="1"/>
      <c r="F357" s="85"/>
      <c r="H357" s="43"/>
    </row>
    <row r="358" spans="1:8" s="42" customFormat="1" ht="12.75" x14ac:dyDescent="0.2">
      <c r="A358" s="108" t="s">
        <v>286</v>
      </c>
      <c r="B358" s="141" t="s">
        <v>819</v>
      </c>
      <c r="C358" s="13" t="s">
        <v>66</v>
      </c>
      <c r="D358" s="137">
        <v>4</v>
      </c>
      <c r="E358" s="1">
        <v>0</v>
      </c>
      <c r="F358" s="85">
        <f t="shared" ref="F358" si="51">D358*E358</f>
        <v>0</v>
      </c>
      <c r="H358" s="43"/>
    </row>
    <row r="359" spans="1:8" s="42" customFormat="1" ht="12.75" x14ac:dyDescent="0.2">
      <c r="A359" s="108"/>
      <c r="B359" s="141"/>
      <c r="C359" s="13"/>
      <c r="D359" s="137"/>
      <c r="E359" s="1"/>
      <c r="F359" s="85"/>
      <c r="H359" s="43"/>
    </row>
    <row r="360" spans="1:8" s="42" customFormat="1" ht="12.75" x14ac:dyDescent="0.2">
      <c r="A360" s="108" t="s">
        <v>287</v>
      </c>
      <c r="B360" s="141" t="s">
        <v>221</v>
      </c>
      <c r="C360" s="13" t="s">
        <v>66</v>
      </c>
      <c r="D360" s="137">
        <v>3</v>
      </c>
      <c r="E360" s="1">
        <v>0</v>
      </c>
      <c r="F360" s="85">
        <f t="shared" ref="F360" si="52">D360*E360</f>
        <v>0</v>
      </c>
      <c r="H360" s="43"/>
    </row>
    <row r="361" spans="1:8" s="42" customFormat="1" ht="12.75" x14ac:dyDescent="0.2">
      <c r="A361" s="108"/>
      <c r="B361" s="141"/>
      <c r="C361" s="13"/>
      <c r="D361" s="137"/>
      <c r="E361" s="1"/>
      <c r="F361" s="85"/>
      <c r="H361" s="43"/>
    </row>
    <row r="362" spans="1:8" s="42" customFormat="1" ht="12.75" x14ac:dyDescent="0.2">
      <c r="A362" s="108" t="s">
        <v>288</v>
      </c>
      <c r="B362" s="141" t="s">
        <v>820</v>
      </c>
      <c r="C362" s="13" t="s">
        <v>66</v>
      </c>
      <c r="D362" s="137">
        <v>1</v>
      </c>
      <c r="E362" s="1">
        <v>0</v>
      </c>
      <c r="F362" s="85">
        <f t="shared" ref="F362" si="53">D362*E362</f>
        <v>0</v>
      </c>
      <c r="H362" s="43"/>
    </row>
    <row r="363" spans="1:8" s="42" customFormat="1" ht="12.75" x14ac:dyDescent="0.2">
      <c r="A363" s="108"/>
      <c r="B363" s="141"/>
      <c r="C363" s="13"/>
      <c r="D363" s="137"/>
      <c r="E363" s="1"/>
      <c r="F363" s="85"/>
      <c r="H363" s="43"/>
    </row>
    <row r="364" spans="1:8" s="42" customFormat="1" ht="12.75" x14ac:dyDescent="0.2">
      <c r="A364" s="108" t="s">
        <v>289</v>
      </c>
      <c r="B364" s="141" t="s">
        <v>223</v>
      </c>
      <c r="C364" s="13" t="s">
        <v>66</v>
      </c>
      <c r="D364" s="137">
        <v>4</v>
      </c>
      <c r="E364" s="1">
        <v>0</v>
      </c>
      <c r="F364" s="85">
        <f t="shared" ref="F364" si="54">D364*E364</f>
        <v>0</v>
      </c>
      <c r="H364" s="43"/>
    </row>
    <row r="365" spans="1:8" s="42" customFormat="1" ht="12.75" x14ac:dyDescent="0.2">
      <c r="A365" s="108"/>
      <c r="B365" s="141"/>
      <c r="C365" s="13"/>
      <c r="D365" s="137"/>
      <c r="E365" s="1"/>
      <c r="F365" s="85"/>
      <c r="H365" s="43"/>
    </row>
    <row r="366" spans="1:8" s="42" customFormat="1" ht="12.75" x14ac:dyDescent="0.2">
      <c r="A366" s="108" t="s">
        <v>290</v>
      </c>
      <c r="B366" s="141" t="s">
        <v>821</v>
      </c>
      <c r="C366" s="13" t="s">
        <v>66</v>
      </c>
      <c r="D366" s="137">
        <v>1</v>
      </c>
      <c r="E366" s="1">
        <v>0</v>
      </c>
      <c r="F366" s="85">
        <f t="shared" ref="F366" si="55">D366*E366</f>
        <v>0</v>
      </c>
      <c r="H366" s="43"/>
    </row>
    <row r="367" spans="1:8" s="42" customFormat="1" ht="12.75" x14ac:dyDescent="0.2">
      <c r="A367" s="108"/>
      <c r="B367" s="141"/>
      <c r="C367" s="13"/>
      <c r="D367" s="137"/>
      <c r="E367" s="1"/>
      <c r="F367" s="85"/>
      <c r="H367" s="43"/>
    </row>
    <row r="368" spans="1:8" s="42" customFormat="1" ht="12.75" x14ac:dyDescent="0.2">
      <c r="A368" s="108" t="s">
        <v>291</v>
      </c>
      <c r="B368" s="141" t="s">
        <v>797</v>
      </c>
      <c r="C368" s="13" t="s">
        <v>66</v>
      </c>
      <c r="D368" s="137">
        <v>1</v>
      </c>
      <c r="E368" s="1">
        <v>0</v>
      </c>
      <c r="F368" s="85">
        <f t="shared" ref="F368" si="56">D368*E368</f>
        <v>0</v>
      </c>
      <c r="H368" s="43"/>
    </row>
    <row r="369" spans="1:8" s="42" customFormat="1" ht="12.75" x14ac:dyDescent="0.2">
      <c r="A369" s="108"/>
      <c r="B369" s="141"/>
      <c r="C369" s="13"/>
      <c r="D369" s="137"/>
      <c r="E369" s="1"/>
      <c r="F369" s="85"/>
      <c r="H369" s="43"/>
    </row>
    <row r="370" spans="1:8" s="42" customFormat="1" ht="12.75" x14ac:dyDescent="0.2">
      <c r="A370" s="108" t="s">
        <v>292</v>
      </c>
      <c r="B370" s="141" t="s">
        <v>224</v>
      </c>
      <c r="C370" s="13" t="s">
        <v>66</v>
      </c>
      <c r="D370" s="137">
        <v>4</v>
      </c>
      <c r="E370" s="1">
        <v>0</v>
      </c>
      <c r="F370" s="85">
        <f t="shared" ref="F370" si="57">D370*E370</f>
        <v>0</v>
      </c>
      <c r="H370" s="43"/>
    </row>
    <row r="371" spans="1:8" s="42" customFormat="1" ht="12.75" x14ac:dyDescent="0.2">
      <c r="A371" s="108"/>
      <c r="B371" s="141"/>
      <c r="C371" s="13"/>
      <c r="D371" s="137"/>
      <c r="E371" s="1"/>
      <c r="F371" s="85"/>
      <c r="H371" s="43"/>
    </row>
    <row r="372" spans="1:8" s="42" customFormat="1" ht="12.75" x14ac:dyDescent="0.2">
      <c r="A372" s="108" t="s">
        <v>293</v>
      </c>
      <c r="B372" s="141" t="s">
        <v>822</v>
      </c>
      <c r="C372" s="13" t="s">
        <v>66</v>
      </c>
      <c r="D372" s="137">
        <v>2</v>
      </c>
      <c r="E372" s="1">
        <v>0</v>
      </c>
      <c r="F372" s="85">
        <f t="shared" ref="F372" si="58">D372*E372</f>
        <v>0</v>
      </c>
      <c r="H372" s="43"/>
    </row>
    <row r="373" spans="1:8" s="42" customFormat="1" ht="12.75" x14ac:dyDescent="0.2">
      <c r="A373" s="108"/>
      <c r="B373" s="141"/>
      <c r="C373" s="13"/>
      <c r="D373" s="137"/>
      <c r="E373" s="1"/>
      <c r="F373" s="85"/>
      <c r="H373" s="43"/>
    </row>
    <row r="374" spans="1:8" s="42" customFormat="1" ht="12.75" x14ac:dyDescent="0.2">
      <c r="A374" s="108" t="s">
        <v>294</v>
      </c>
      <c r="B374" s="141" t="s">
        <v>823</v>
      </c>
      <c r="C374" s="13" t="s">
        <v>66</v>
      </c>
      <c r="D374" s="137">
        <v>1</v>
      </c>
      <c r="E374" s="1">
        <v>0</v>
      </c>
      <c r="F374" s="85">
        <f t="shared" ref="F374" si="59">D374*E374</f>
        <v>0</v>
      </c>
      <c r="H374" s="43"/>
    </row>
    <row r="375" spans="1:8" s="42" customFormat="1" ht="12.75" x14ac:dyDescent="0.2">
      <c r="A375" s="108"/>
      <c r="B375" s="141"/>
      <c r="C375" s="13"/>
      <c r="D375" s="137"/>
      <c r="E375" s="1"/>
      <c r="F375" s="85"/>
      <c r="H375" s="43"/>
    </row>
    <row r="376" spans="1:8" x14ac:dyDescent="0.25">
      <c r="A376" s="108" t="s">
        <v>295</v>
      </c>
      <c r="B376" s="141" t="s">
        <v>225</v>
      </c>
      <c r="C376" s="13" t="s">
        <v>66</v>
      </c>
      <c r="D376" s="137">
        <v>34</v>
      </c>
      <c r="E376" s="1">
        <v>0</v>
      </c>
      <c r="F376" s="85">
        <f t="shared" ref="F376" si="60">D376*E376</f>
        <v>0</v>
      </c>
    </row>
    <row r="377" spans="1:8" x14ac:dyDescent="0.25">
      <c r="A377" s="108"/>
      <c r="B377" s="141"/>
      <c r="C377" s="13"/>
      <c r="D377" s="137"/>
      <c r="E377" s="1"/>
      <c r="F377" s="85"/>
    </row>
    <row r="378" spans="1:8" x14ac:dyDescent="0.25">
      <c r="A378" s="108" t="s">
        <v>296</v>
      </c>
      <c r="B378" s="141" t="s">
        <v>226</v>
      </c>
      <c r="C378" s="13" t="s">
        <v>66</v>
      </c>
      <c r="D378" s="137">
        <v>6</v>
      </c>
      <c r="E378" s="1">
        <v>0</v>
      </c>
      <c r="F378" s="85">
        <f t="shared" ref="F378" si="61">D378*E378</f>
        <v>0</v>
      </c>
    </row>
    <row r="379" spans="1:8" x14ac:dyDescent="0.25">
      <c r="A379" s="108"/>
      <c r="B379" s="141"/>
      <c r="C379" s="13"/>
      <c r="D379" s="137"/>
      <c r="E379" s="1"/>
      <c r="F379" s="85"/>
    </row>
    <row r="380" spans="1:8" x14ac:dyDescent="0.25">
      <c r="A380" s="108" t="s">
        <v>297</v>
      </c>
      <c r="B380" s="141" t="s">
        <v>227</v>
      </c>
      <c r="C380" s="13" t="s">
        <v>66</v>
      </c>
      <c r="D380" s="137">
        <v>2</v>
      </c>
      <c r="E380" s="1">
        <v>0</v>
      </c>
      <c r="F380" s="85">
        <f t="shared" ref="F380" si="62">D380*E380</f>
        <v>0</v>
      </c>
    </row>
    <row r="381" spans="1:8" x14ac:dyDescent="0.25">
      <c r="A381" s="108"/>
      <c r="B381" s="141"/>
      <c r="C381" s="13"/>
      <c r="D381" s="137"/>
      <c r="E381" s="1"/>
      <c r="F381" s="85"/>
    </row>
    <row r="382" spans="1:8" x14ac:dyDescent="0.25">
      <c r="A382" s="108" t="s">
        <v>298</v>
      </c>
      <c r="B382" s="141" t="s">
        <v>228</v>
      </c>
      <c r="C382" s="13" t="s">
        <v>66</v>
      </c>
      <c r="D382" s="137">
        <v>5</v>
      </c>
      <c r="E382" s="1">
        <v>0</v>
      </c>
      <c r="F382" s="85">
        <f t="shared" ref="F382" si="63">D382*E382</f>
        <v>0</v>
      </c>
    </row>
    <row r="383" spans="1:8" x14ac:dyDescent="0.25">
      <c r="A383" s="108"/>
      <c r="B383" s="141"/>
      <c r="C383" s="13"/>
      <c r="D383" s="137"/>
      <c r="E383" s="1"/>
      <c r="F383" s="85"/>
    </row>
    <row r="384" spans="1:8" x14ac:dyDescent="0.25">
      <c r="A384" s="108" t="s">
        <v>299</v>
      </c>
      <c r="B384" s="141" t="s">
        <v>715</v>
      </c>
      <c r="C384" s="13" t="s">
        <v>66</v>
      </c>
      <c r="D384" s="137">
        <v>2</v>
      </c>
      <c r="E384" s="1">
        <v>0</v>
      </c>
      <c r="F384" s="85">
        <f t="shared" ref="F384" si="64">D384*E384</f>
        <v>0</v>
      </c>
    </row>
    <row r="385" spans="1:7" x14ac:dyDescent="0.25">
      <c r="A385" s="108"/>
      <c r="B385" s="141"/>
      <c r="C385" s="13"/>
      <c r="D385" s="137"/>
      <c r="E385" s="1"/>
      <c r="F385" s="85"/>
    </row>
    <row r="386" spans="1:7" x14ac:dyDescent="0.25">
      <c r="A386" s="108" t="s">
        <v>300</v>
      </c>
      <c r="B386" s="141" t="s">
        <v>721</v>
      </c>
      <c r="C386" s="13" t="s">
        <v>66</v>
      </c>
      <c r="D386" s="137">
        <v>19</v>
      </c>
      <c r="E386" s="1">
        <v>0</v>
      </c>
      <c r="F386" s="85">
        <f t="shared" ref="F386" si="65">D386*E386</f>
        <v>0</v>
      </c>
    </row>
    <row r="387" spans="1:7" x14ac:dyDescent="0.25">
      <c r="A387" s="108"/>
      <c r="B387" s="141"/>
      <c r="C387" s="13"/>
      <c r="D387" s="137"/>
      <c r="E387" s="1"/>
      <c r="F387" s="85"/>
    </row>
    <row r="388" spans="1:7" x14ac:dyDescent="0.25">
      <c r="A388" s="108" t="s">
        <v>301</v>
      </c>
      <c r="B388" s="141" t="s">
        <v>722</v>
      </c>
      <c r="C388" s="13" t="s">
        <v>66</v>
      </c>
      <c r="D388" s="137">
        <v>6</v>
      </c>
      <c r="E388" s="1">
        <v>0</v>
      </c>
      <c r="F388" s="85">
        <f t="shared" ref="F388" si="66">D388*E388</f>
        <v>0</v>
      </c>
    </row>
    <row r="389" spans="1:7" x14ac:dyDescent="0.25">
      <c r="A389" s="108"/>
      <c r="B389" s="141"/>
      <c r="C389" s="13"/>
      <c r="D389" s="137"/>
      <c r="E389" s="1"/>
      <c r="F389" s="85"/>
    </row>
    <row r="390" spans="1:7" x14ac:dyDescent="0.25">
      <c r="A390" s="108" t="s">
        <v>302</v>
      </c>
      <c r="B390" s="141" t="s">
        <v>723</v>
      </c>
      <c r="C390" s="13" t="s">
        <v>66</v>
      </c>
      <c r="D390" s="137">
        <v>7</v>
      </c>
      <c r="E390" s="1">
        <v>0</v>
      </c>
      <c r="F390" s="85">
        <f t="shared" ref="F390" si="67">D390*E390</f>
        <v>0</v>
      </c>
    </row>
    <row r="391" spans="1:7" x14ac:dyDescent="0.25">
      <c r="A391" s="108"/>
      <c r="B391" s="141"/>
      <c r="C391" s="13"/>
      <c r="D391" s="137"/>
      <c r="E391" s="1"/>
      <c r="F391" s="85"/>
    </row>
    <row r="392" spans="1:7" x14ac:dyDescent="0.25">
      <c r="A392" s="108" t="s">
        <v>303</v>
      </c>
      <c r="B392" s="141" t="s">
        <v>724</v>
      </c>
      <c r="C392" s="13" t="s">
        <v>66</v>
      </c>
      <c r="D392" s="137">
        <v>3</v>
      </c>
      <c r="E392" s="1">
        <v>0</v>
      </c>
      <c r="F392" s="85">
        <f t="shared" ref="F392" si="68">D392*E392</f>
        <v>0</v>
      </c>
    </row>
    <row r="393" spans="1:7" x14ac:dyDescent="0.25">
      <c r="A393" s="108"/>
      <c r="B393" s="141"/>
      <c r="C393" s="13"/>
      <c r="D393" s="137"/>
      <c r="E393" s="1"/>
      <c r="F393" s="85"/>
    </row>
    <row r="394" spans="1:7" x14ac:dyDescent="0.25">
      <c r="A394" s="108" t="s">
        <v>304</v>
      </c>
      <c r="B394" s="141" t="s">
        <v>725</v>
      </c>
      <c r="C394" s="13" t="s">
        <v>66</v>
      </c>
      <c r="D394" s="137">
        <v>1</v>
      </c>
      <c r="E394" s="1">
        <v>0</v>
      </c>
      <c r="F394" s="85">
        <f t="shared" ref="F394" si="69">D394*E394</f>
        <v>0</v>
      </c>
    </row>
    <row r="395" spans="1:7" x14ac:dyDescent="0.25">
      <c r="A395" s="108"/>
      <c r="B395" s="141"/>
      <c r="C395" s="13"/>
      <c r="D395" s="137"/>
      <c r="E395" s="1"/>
      <c r="F395" s="85"/>
    </row>
    <row r="396" spans="1:7" x14ac:dyDescent="0.25">
      <c r="A396" s="108" t="s">
        <v>305</v>
      </c>
      <c r="B396" s="141" t="s">
        <v>233</v>
      </c>
      <c r="C396" s="13" t="s">
        <v>66</v>
      </c>
      <c r="D396" s="137">
        <v>1</v>
      </c>
      <c r="E396" s="1">
        <v>0</v>
      </c>
      <c r="F396" s="85">
        <f t="shared" ref="F396" si="70">D396*E396</f>
        <v>0</v>
      </c>
    </row>
    <row r="397" spans="1:7" x14ac:dyDescent="0.25">
      <c r="A397" s="108"/>
      <c r="B397" s="141"/>
      <c r="C397" s="13"/>
      <c r="D397" s="137"/>
      <c r="E397" s="1"/>
      <c r="F397" s="85"/>
    </row>
    <row r="398" spans="1:7" x14ac:dyDescent="0.25">
      <c r="A398" s="108" t="s">
        <v>306</v>
      </c>
      <c r="B398" s="141" t="s">
        <v>824</v>
      </c>
      <c r="C398" s="13" t="s">
        <v>66</v>
      </c>
      <c r="D398" s="137">
        <v>3</v>
      </c>
      <c r="E398" s="1">
        <v>0</v>
      </c>
      <c r="F398" s="85">
        <f t="shared" ref="F398" si="71">D398*E398</f>
        <v>0</v>
      </c>
    </row>
    <row r="399" spans="1:7" x14ac:dyDescent="0.25">
      <c r="A399" s="108"/>
      <c r="B399" s="141"/>
      <c r="C399" s="13"/>
      <c r="D399" s="137"/>
      <c r="E399" s="1"/>
      <c r="F399" s="85"/>
      <c r="G399" s="159"/>
    </row>
    <row r="400" spans="1:7" x14ac:dyDescent="0.25">
      <c r="A400" s="108" t="s">
        <v>307</v>
      </c>
      <c r="B400" s="141" t="s">
        <v>800</v>
      </c>
      <c r="C400" s="13" t="s">
        <v>66</v>
      </c>
      <c r="D400" s="137">
        <v>1</v>
      </c>
      <c r="E400" s="1">
        <v>0</v>
      </c>
      <c r="F400" s="85">
        <f t="shared" ref="F400" si="72">D400*E400</f>
        <v>0</v>
      </c>
      <c r="G400" s="159"/>
    </row>
    <row r="401" spans="1:7" x14ac:dyDescent="0.25">
      <c r="A401" s="108"/>
      <c r="B401" s="141"/>
      <c r="C401" s="13"/>
      <c r="D401" s="137"/>
      <c r="E401" s="1"/>
      <c r="F401" s="85"/>
      <c r="G401" s="159"/>
    </row>
    <row r="402" spans="1:7" x14ac:dyDescent="0.25">
      <c r="A402" s="108" t="s">
        <v>308</v>
      </c>
      <c r="B402" s="141" t="s">
        <v>244</v>
      </c>
      <c r="C402" s="13" t="s">
        <v>66</v>
      </c>
      <c r="D402" s="137">
        <v>3</v>
      </c>
      <c r="E402" s="1">
        <v>0</v>
      </c>
      <c r="F402" s="85">
        <f t="shared" ref="F402" si="73">D402*E402</f>
        <v>0</v>
      </c>
      <c r="G402" s="159"/>
    </row>
    <row r="403" spans="1:7" x14ac:dyDescent="0.25">
      <c r="A403" s="108"/>
      <c r="B403" s="141"/>
      <c r="C403" s="13"/>
      <c r="D403" s="137"/>
      <c r="E403" s="1"/>
      <c r="F403" s="85"/>
      <c r="G403" s="159"/>
    </row>
    <row r="404" spans="1:7" x14ac:dyDescent="0.25">
      <c r="A404" s="108" t="s">
        <v>309</v>
      </c>
      <c r="B404" s="141" t="s">
        <v>802</v>
      </c>
      <c r="C404" s="13" t="s">
        <v>66</v>
      </c>
      <c r="D404" s="137">
        <v>2</v>
      </c>
      <c r="E404" s="1">
        <v>0</v>
      </c>
      <c r="F404" s="85">
        <f t="shared" ref="F404" si="74">D404*E404</f>
        <v>0</v>
      </c>
      <c r="G404" s="159"/>
    </row>
    <row r="405" spans="1:7" x14ac:dyDescent="0.25">
      <c r="A405" s="108"/>
      <c r="B405" s="141"/>
      <c r="C405" s="13"/>
      <c r="D405" s="137"/>
      <c r="E405" s="1"/>
      <c r="F405" s="85"/>
    </row>
    <row r="406" spans="1:7" x14ac:dyDescent="0.25">
      <c r="A406" s="108" t="s">
        <v>310</v>
      </c>
      <c r="B406" s="141" t="s">
        <v>245</v>
      </c>
      <c r="C406" s="13" t="s">
        <v>66</v>
      </c>
      <c r="D406" s="137">
        <v>23</v>
      </c>
      <c r="E406" s="1">
        <v>0</v>
      </c>
      <c r="F406" s="85">
        <f t="shared" ref="F406" si="75">D406*E406</f>
        <v>0</v>
      </c>
    </row>
    <row r="407" spans="1:7" x14ac:dyDescent="0.25">
      <c r="A407" s="108"/>
      <c r="B407" s="141"/>
      <c r="C407" s="13"/>
      <c r="D407" s="137"/>
      <c r="E407" s="1"/>
      <c r="F407" s="85"/>
    </row>
    <row r="408" spans="1:7" ht="26.25" x14ac:dyDescent="0.25">
      <c r="A408" s="108" t="s">
        <v>311</v>
      </c>
      <c r="B408" s="141" t="s">
        <v>246</v>
      </c>
      <c r="C408" s="13" t="s">
        <v>66</v>
      </c>
      <c r="D408" s="137">
        <v>2</v>
      </c>
      <c r="E408" s="1">
        <v>0</v>
      </c>
      <c r="F408" s="85">
        <f t="shared" ref="F408" si="76">D408*E408</f>
        <v>0</v>
      </c>
    </row>
    <row r="409" spans="1:7" x14ac:dyDescent="0.25">
      <c r="A409" s="108"/>
      <c r="B409" s="141"/>
      <c r="C409" s="13"/>
      <c r="D409" s="137"/>
      <c r="E409" s="1"/>
      <c r="F409" s="85"/>
    </row>
    <row r="410" spans="1:7" x14ac:dyDescent="0.25">
      <c r="A410" s="108" t="s">
        <v>312</v>
      </c>
      <c r="B410" s="141" t="s">
        <v>825</v>
      </c>
      <c r="C410" s="13" t="s">
        <v>66</v>
      </c>
      <c r="D410" s="137">
        <v>1</v>
      </c>
      <c r="E410" s="1">
        <v>0</v>
      </c>
      <c r="F410" s="85">
        <f t="shared" ref="F410" si="77">D410*E410</f>
        <v>0</v>
      </c>
    </row>
    <row r="411" spans="1:7" x14ac:dyDescent="0.25">
      <c r="A411" s="108"/>
      <c r="B411" s="141"/>
      <c r="C411" s="13"/>
      <c r="D411" s="137"/>
      <c r="E411" s="1"/>
      <c r="F411" s="85"/>
    </row>
    <row r="412" spans="1:7" x14ac:dyDescent="0.25">
      <c r="A412" s="108" t="s">
        <v>313</v>
      </c>
      <c r="B412" s="141" t="s">
        <v>805</v>
      </c>
      <c r="C412" s="13" t="s">
        <v>66</v>
      </c>
      <c r="D412" s="137">
        <v>4</v>
      </c>
      <c r="E412" s="1">
        <v>0</v>
      </c>
      <c r="F412" s="85">
        <f t="shared" ref="F412" si="78">D412*E412</f>
        <v>0</v>
      </c>
    </row>
    <row r="413" spans="1:7" x14ac:dyDescent="0.25">
      <c r="A413" s="108"/>
      <c r="B413" s="141"/>
      <c r="C413" s="13"/>
      <c r="D413" s="137"/>
      <c r="E413" s="1"/>
      <c r="F413" s="85"/>
    </row>
    <row r="414" spans="1:7" x14ac:dyDescent="0.25">
      <c r="A414" s="108" t="s">
        <v>364</v>
      </c>
      <c r="B414" s="141" t="s">
        <v>754</v>
      </c>
      <c r="C414" s="13" t="s">
        <v>66</v>
      </c>
      <c r="D414" s="137">
        <v>1</v>
      </c>
      <c r="E414" s="1">
        <v>0</v>
      </c>
      <c r="F414" s="85">
        <f t="shared" ref="F414" si="79">D414*E414</f>
        <v>0</v>
      </c>
    </row>
    <row r="415" spans="1:7" x14ac:dyDescent="0.25">
      <c r="A415" s="108"/>
      <c r="B415" s="141"/>
      <c r="C415" s="13"/>
      <c r="D415" s="137"/>
      <c r="E415" s="1"/>
      <c r="F415" s="85"/>
    </row>
    <row r="416" spans="1:7" x14ac:dyDescent="0.25">
      <c r="A416" s="108" t="s">
        <v>732</v>
      </c>
      <c r="B416" s="141" t="s">
        <v>315</v>
      </c>
      <c r="C416" s="13" t="s">
        <v>66</v>
      </c>
      <c r="D416" s="137">
        <v>15</v>
      </c>
      <c r="E416" s="1">
        <v>0</v>
      </c>
      <c r="F416" s="85">
        <f t="shared" ref="F416" si="80">D416*E416</f>
        <v>0</v>
      </c>
    </row>
    <row r="417" spans="1:6" x14ac:dyDescent="0.25">
      <c r="A417" s="108"/>
      <c r="B417" s="141"/>
      <c r="C417" s="13"/>
      <c r="D417" s="137"/>
      <c r="E417" s="1"/>
      <c r="F417" s="85"/>
    </row>
    <row r="418" spans="1:6" x14ac:dyDescent="0.25">
      <c r="A418" s="108" t="s">
        <v>807</v>
      </c>
      <c r="B418" s="141" t="s">
        <v>826</v>
      </c>
      <c r="C418" s="13" t="s">
        <v>66</v>
      </c>
      <c r="D418" s="137">
        <v>2</v>
      </c>
      <c r="E418" s="1">
        <v>0</v>
      </c>
      <c r="F418" s="85">
        <f t="shared" ref="F418" si="81">D418*E418</f>
        <v>0</v>
      </c>
    </row>
    <row r="419" spans="1:6" x14ac:dyDescent="0.25">
      <c r="A419" s="108"/>
      <c r="B419" s="141"/>
      <c r="C419" s="13"/>
      <c r="D419" s="137"/>
      <c r="E419" s="1"/>
      <c r="F419" s="85"/>
    </row>
    <row r="420" spans="1:6" x14ac:dyDescent="0.25">
      <c r="A420" s="108" t="s">
        <v>809</v>
      </c>
      <c r="B420" s="141" t="s">
        <v>827</v>
      </c>
      <c r="C420" s="13" t="s">
        <v>66</v>
      </c>
      <c r="D420" s="137">
        <v>2</v>
      </c>
      <c r="E420" s="1">
        <v>0</v>
      </c>
      <c r="F420" s="85">
        <f t="shared" ref="F420" si="82">D420*E420</f>
        <v>0</v>
      </c>
    </row>
    <row r="421" spans="1:6" x14ac:dyDescent="0.25">
      <c r="A421" s="108"/>
      <c r="B421" s="141"/>
      <c r="C421" s="13"/>
      <c r="D421" s="137"/>
      <c r="E421" s="1"/>
      <c r="F421" s="85"/>
    </row>
    <row r="422" spans="1:6" x14ac:dyDescent="0.25">
      <c r="A422" s="108" t="s">
        <v>1109</v>
      </c>
      <c r="B422" s="118" t="s">
        <v>733</v>
      </c>
      <c r="C422" s="78" t="s">
        <v>18</v>
      </c>
      <c r="D422" s="84">
        <v>1</v>
      </c>
      <c r="E422" s="1">
        <v>0</v>
      </c>
      <c r="F422" s="85">
        <f t="shared" ref="F422" si="83">D422*E422</f>
        <v>0</v>
      </c>
    </row>
    <row r="423" spans="1:6" x14ac:dyDescent="0.25">
      <c r="A423" s="108"/>
      <c r="B423" s="138"/>
      <c r="C423" s="13"/>
      <c r="D423" s="137"/>
      <c r="E423" s="1"/>
      <c r="F423" s="85"/>
    </row>
    <row r="424" spans="1:6" ht="63.75" x14ac:dyDescent="0.25">
      <c r="A424" s="108" t="s">
        <v>1110</v>
      </c>
      <c r="B424" s="83" t="s">
        <v>381</v>
      </c>
      <c r="C424" s="78" t="s">
        <v>18</v>
      </c>
      <c r="D424" s="84">
        <v>4</v>
      </c>
      <c r="E424" s="1">
        <v>0</v>
      </c>
      <c r="F424" s="85">
        <f t="shared" ref="F424" si="84">D424*E424</f>
        <v>0</v>
      </c>
    </row>
    <row r="425" spans="1:6" x14ac:dyDescent="0.25">
      <c r="A425" s="108"/>
      <c r="B425" s="138"/>
      <c r="C425" s="13"/>
      <c r="D425" s="137"/>
      <c r="E425" s="1"/>
      <c r="F425" s="85"/>
    </row>
    <row r="426" spans="1:6" ht="63.75" x14ac:dyDescent="0.25">
      <c r="A426" s="108" t="s">
        <v>1111</v>
      </c>
      <c r="B426" s="135" t="s">
        <v>211</v>
      </c>
      <c r="C426" s="13"/>
      <c r="D426" s="137"/>
      <c r="E426" s="1"/>
      <c r="F426" s="85"/>
    </row>
    <row r="427" spans="1:6" x14ac:dyDescent="0.25">
      <c r="A427" s="138"/>
      <c r="B427" s="138" t="s">
        <v>379</v>
      </c>
      <c r="C427" s="13" t="s">
        <v>66</v>
      </c>
      <c r="D427" s="137">
        <v>1</v>
      </c>
      <c r="E427" s="1">
        <v>0</v>
      </c>
      <c r="F427" s="85">
        <v>0</v>
      </c>
    </row>
    <row r="428" spans="1:6" x14ac:dyDescent="0.25">
      <c r="A428" s="108"/>
      <c r="B428" s="138" t="s">
        <v>380</v>
      </c>
      <c r="C428" s="13" t="s">
        <v>66</v>
      </c>
      <c r="D428" s="137">
        <v>1</v>
      </c>
      <c r="E428" s="1">
        <v>0</v>
      </c>
      <c r="F428" s="85">
        <v>0</v>
      </c>
    </row>
    <row r="429" spans="1:6" x14ac:dyDescent="0.25">
      <c r="A429" s="108"/>
      <c r="B429" s="138"/>
      <c r="C429" s="13"/>
      <c r="D429" s="137"/>
      <c r="E429" s="1"/>
      <c r="F429" s="85"/>
    </row>
    <row r="430" spans="1:6" ht="42" customHeight="1" x14ac:dyDescent="0.25">
      <c r="A430" s="174" t="s">
        <v>1112</v>
      </c>
      <c r="B430" s="83" t="s">
        <v>1066</v>
      </c>
      <c r="C430" s="78" t="s">
        <v>18</v>
      </c>
      <c r="D430" s="84">
        <v>1</v>
      </c>
      <c r="E430" s="1">
        <v>0</v>
      </c>
      <c r="F430" s="85">
        <f t="shared" ref="F430" si="85">D430*E430</f>
        <v>0</v>
      </c>
    </row>
    <row r="431" spans="1:6" x14ac:dyDescent="0.25">
      <c r="A431" s="174" t="s">
        <v>1138</v>
      </c>
      <c r="B431" s="83" t="s">
        <v>1067</v>
      </c>
      <c r="C431" s="13" t="s">
        <v>96</v>
      </c>
      <c r="D431" s="137">
        <v>1</v>
      </c>
      <c r="E431" s="1"/>
      <c r="F431" s="85"/>
    </row>
    <row r="432" spans="1:6" x14ac:dyDescent="0.25">
      <c r="A432" s="174" t="s">
        <v>1139</v>
      </c>
      <c r="B432" s="83" t="s">
        <v>1036</v>
      </c>
      <c r="C432" s="13" t="s">
        <v>66</v>
      </c>
      <c r="D432" s="137">
        <v>2</v>
      </c>
      <c r="E432" s="1"/>
      <c r="F432" s="85"/>
    </row>
    <row r="433" spans="1:6" x14ac:dyDescent="0.25">
      <c r="A433" s="174"/>
      <c r="B433" s="83"/>
      <c r="C433" s="13"/>
      <c r="D433" s="137"/>
      <c r="E433" s="1"/>
      <c r="F433" s="85"/>
    </row>
    <row r="434" spans="1:6" ht="25.5" x14ac:dyDescent="0.25">
      <c r="A434" s="153" t="s">
        <v>1113</v>
      </c>
      <c r="B434" s="118" t="s">
        <v>977</v>
      </c>
      <c r="C434" s="154" t="s">
        <v>66</v>
      </c>
      <c r="D434" s="155">
        <v>5</v>
      </c>
      <c r="E434" s="7">
        <v>0</v>
      </c>
      <c r="F434" s="144">
        <f t="shared" ref="F434" si="86">D434*E434</f>
        <v>0</v>
      </c>
    </row>
    <row r="435" spans="1:6" x14ac:dyDescent="0.25">
      <c r="A435" s="153"/>
      <c r="B435" s="118"/>
      <c r="C435" s="154"/>
      <c r="D435" s="155"/>
      <c r="E435" s="7"/>
      <c r="F435" s="144"/>
    </row>
    <row r="436" spans="1:6" ht="25.5" x14ac:dyDescent="0.25">
      <c r="A436" s="153" t="s">
        <v>1114</v>
      </c>
      <c r="B436" s="118" t="s">
        <v>1045</v>
      </c>
      <c r="C436" s="154" t="s">
        <v>66</v>
      </c>
      <c r="D436" s="155">
        <v>2</v>
      </c>
      <c r="E436" s="7">
        <v>0</v>
      </c>
      <c r="F436" s="144">
        <f t="shared" ref="F436" si="87">D436*E436</f>
        <v>0</v>
      </c>
    </row>
    <row r="437" spans="1:6" x14ac:dyDescent="0.25">
      <c r="A437" s="153"/>
      <c r="B437" s="118"/>
      <c r="C437" s="154"/>
      <c r="D437" s="155"/>
      <c r="E437" s="7"/>
      <c r="F437" s="144"/>
    </row>
    <row r="438" spans="1:6" ht="25.5" x14ac:dyDescent="0.25">
      <c r="A438" s="153" t="s">
        <v>1115</v>
      </c>
      <c r="B438" s="118" t="s">
        <v>1046</v>
      </c>
      <c r="C438" s="154" t="s">
        <v>66</v>
      </c>
      <c r="D438" s="155">
        <v>1</v>
      </c>
      <c r="E438" s="7">
        <v>0</v>
      </c>
      <c r="F438" s="144">
        <f t="shared" ref="F438" si="88">D438*E438</f>
        <v>0</v>
      </c>
    </row>
    <row r="439" spans="1:6" x14ac:dyDescent="0.25">
      <c r="A439" s="153"/>
      <c r="B439" s="138"/>
      <c r="C439" s="13"/>
      <c r="D439" s="137"/>
      <c r="E439" s="1"/>
      <c r="F439" s="85"/>
    </row>
    <row r="440" spans="1:6" x14ac:dyDescent="0.25">
      <c r="A440" s="153" t="s">
        <v>1118</v>
      </c>
      <c r="B440" s="118" t="s">
        <v>1048</v>
      </c>
      <c r="C440" s="154" t="s">
        <v>66</v>
      </c>
      <c r="D440" s="155">
        <v>5</v>
      </c>
      <c r="E440" s="7">
        <v>0</v>
      </c>
      <c r="F440" s="144">
        <f t="shared" ref="F440" si="89">D440*E440</f>
        <v>0</v>
      </c>
    </row>
    <row r="441" spans="1:6" x14ac:dyDescent="0.25">
      <c r="A441" s="153"/>
      <c r="B441" s="88"/>
      <c r="C441" s="146"/>
      <c r="D441" s="147"/>
      <c r="E441" s="4"/>
      <c r="F441" s="148"/>
    </row>
    <row r="442" spans="1:6" x14ac:dyDescent="0.25">
      <c r="A442" s="153" t="s">
        <v>1119</v>
      </c>
      <c r="B442" s="118" t="s">
        <v>1047</v>
      </c>
      <c r="C442" s="154" t="s">
        <v>66</v>
      </c>
      <c r="D442" s="155">
        <v>2</v>
      </c>
      <c r="E442" s="7">
        <v>0</v>
      </c>
      <c r="F442" s="144">
        <f t="shared" ref="F442" si="90">D442*E442</f>
        <v>0</v>
      </c>
    </row>
    <row r="443" spans="1:6" x14ac:dyDescent="0.25">
      <c r="A443" s="153"/>
      <c r="B443" s="88"/>
      <c r="C443" s="146"/>
      <c r="D443" s="147"/>
      <c r="E443" s="4"/>
      <c r="F443" s="148"/>
    </row>
    <row r="444" spans="1:6" x14ac:dyDescent="0.25">
      <c r="A444" s="153" t="s">
        <v>1120</v>
      </c>
      <c r="B444" s="118" t="s">
        <v>1049</v>
      </c>
      <c r="C444" s="154" t="s">
        <v>66</v>
      </c>
      <c r="D444" s="155">
        <v>1</v>
      </c>
      <c r="E444" s="7">
        <v>0</v>
      </c>
      <c r="F444" s="144">
        <f t="shared" ref="F444" si="91">D444*E444</f>
        <v>0</v>
      </c>
    </row>
    <row r="445" spans="1:6" x14ac:dyDescent="0.25">
      <c r="A445" s="174"/>
      <c r="B445" s="83"/>
      <c r="C445" s="13"/>
      <c r="D445" s="137"/>
      <c r="E445" s="1"/>
      <c r="F445" s="85"/>
    </row>
    <row r="446" spans="1:6" ht="25.5" x14ac:dyDescent="0.25">
      <c r="A446" s="174"/>
      <c r="B446" s="175" t="s">
        <v>252</v>
      </c>
      <c r="C446" s="13"/>
      <c r="D446" s="137"/>
      <c r="E446" s="1"/>
      <c r="F446" s="85"/>
    </row>
    <row r="447" spans="1:6" ht="64.5" x14ac:dyDescent="0.25">
      <c r="A447" s="174" t="s">
        <v>1121</v>
      </c>
      <c r="B447" s="138" t="s">
        <v>251</v>
      </c>
      <c r="C447" s="78" t="s">
        <v>18</v>
      </c>
      <c r="D447" s="84">
        <v>1</v>
      </c>
      <c r="E447" s="1">
        <v>0</v>
      </c>
      <c r="F447" s="85">
        <f>D447*E447</f>
        <v>0</v>
      </c>
    </row>
    <row r="448" spans="1:6" ht="38.25" x14ac:dyDescent="0.25">
      <c r="A448" s="174" t="s">
        <v>1122</v>
      </c>
      <c r="B448" s="83" t="s">
        <v>99</v>
      </c>
      <c r="C448" s="13" t="s">
        <v>66</v>
      </c>
      <c r="D448" s="137">
        <v>1</v>
      </c>
      <c r="E448" s="1"/>
      <c r="F448" s="85"/>
    </row>
    <row r="449" spans="1:6" x14ac:dyDescent="0.25">
      <c r="A449" s="174" t="s">
        <v>1123</v>
      </c>
      <c r="B449" s="83" t="s">
        <v>247</v>
      </c>
      <c r="C449" s="13" t="s">
        <v>66</v>
      </c>
      <c r="D449" s="137">
        <v>1</v>
      </c>
      <c r="E449" s="1"/>
      <c r="F449" s="85"/>
    </row>
    <row r="450" spans="1:6" x14ac:dyDescent="0.25">
      <c r="A450" s="174" t="s">
        <v>1124</v>
      </c>
      <c r="B450" s="83" t="s">
        <v>248</v>
      </c>
      <c r="C450" s="13" t="s">
        <v>66</v>
      </c>
      <c r="D450" s="137">
        <v>1</v>
      </c>
      <c r="E450" s="1"/>
      <c r="F450" s="85"/>
    </row>
    <row r="451" spans="1:6" x14ac:dyDescent="0.25">
      <c r="A451" s="174" t="s">
        <v>1125</v>
      </c>
      <c r="B451" s="83" t="s">
        <v>249</v>
      </c>
      <c r="C451" s="13" t="s">
        <v>66</v>
      </c>
      <c r="D451" s="137">
        <v>1</v>
      </c>
      <c r="E451" s="1"/>
      <c r="F451" s="85"/>
    </row>
    <row r="452" spans="1:6" x14ac:dyDescent="0.25">
      <c r="A452" s="174" t="s">
        <v>1126</v>
      </c>
      <c r="B452" s="83" t="s">
        <v>250</v>
      </c>
      <c r="C452" s="13" t="s">
        <v>66</v>
      </c>
      <c r="D452" s="137">
        <v>1</v>
      </c>
      <c r="E452" s="1"/>
      <c r="F452" s="85"/>
    </row>
    <row r="453" spans="1:6" x14ac:dyDescent="0.25">
      <c r="A453" s="174"/>
      <c r="B453" s="83"/>
      <c r="C453" s="13"/>
      <c r="D453" s="137"/>
      <c r="E453" s="1"/>
      <c r="F453" s="85"/>
    </row>
    <row r="454" spans="1:6" ht="25.5" x14ac:dyDescent="0.25">
      <c r="A454" s="174"/>
      <c r="B454" s="175" t="s">
        <v>253</v>
      </c>
      <c r="C454" s="13"/>
      <c r="D454" s="137"/>
      <c r="E454" s="1"/>
      <c r="F454" s="85"/>
    </row>
    <row r="455" spans="1:6" ht="63.75" x14ac:dyDescent="0.25">
      <c r="A455" s="108" t="s">
        <v>1127</v>
      </c>
      <c r="B455" s="83" t="s">
        <v>254</v>
      </c>
      <c r="C455" s="146" t="s">
        <v>18</v>
      </c>
      <c r="D455" s="147">
        <v>1</v>
      </c>
      <c r="E455" s="4">
        <v>0</v>
      </c>
      <c r="F455" s="148">
        <f>D455*E455</f>
        <v>0</v>
      </c>
    </row>
    <row r="456" spans="1:6" x14ac:dyDescent="0.25">
      <c r="A456" s="108"/>
      <c r="B456" s="83"/>
      <c r="C456" s="161"/>
      <c r="D456" s="137"/>
      <c r="E456" s="2"/>
      <c r="F456" s="162"/>
    </row>
    <row r="457" spans="1:6" x14ac:dyDescent="0.25">
      <c r="A457" s="108"/>
      <c r="B457" s="175" t="s">
        <v>255</v>
      </c>
      <c r="C457" s="161"/>
      <c r="D457" s="137"/>
      <c r="E457" s="2"/>
      <c r="F457" s="162"/>
    </row>
    <row r="458" spans="1:6" ht="245.25" customHeight="1" x14ac:dyDescent="0.25">
      <c r="A458" s="174" t="s">
        <v>1128</v>
      </c>
      <c r="B458" s="83" t="s">
        <v>378</v>
      </c>
      <c r="C458" s="161" t="s">
        <v>18</v>
      </c>
      <c r="D458" s="137">
        <v>2</v>
      </c>
      <c r="E458" s="2">
        <v>0</v>
      </c>
      <c r="F458" s="162">
        <f>D458*E458</f>
        <v>0</v>
      </c>
    </row>
    <row r="459" spans="1:6" x14ac:dyDescent="0.25">
      <c r="A459" s="174"/>
      <c r="B459" s="83"/>
      <c r="C459" s="161"/>
      <c r="D459" s="137"/>
      <c r="E459" s="2"/>
      <c r="F459" s="162"/>
    </row>
    <row r="460" spans="1:6" ht="38.25" x14ac:dyDescent="0.25">
      <c r="A460" s="174" t="s">
        <v>1129</v>
      </c>
      <c r="B460" s="120" t="s">
        <v>1068</v>
      </c>
      <c r="C460" s="78"/>
      <c r="D460" s="84"/>
      <c r="E460" s="1"/>
      <c r="F460" s="85"/>
    </row>
    <row r="461" spans="1:6" x14ac:dyDescent="0.25">
      <c r="A461" s="174" t="s">
        <v>1130</v>
      </c>
      <c r="B461" s="83" t="s">
        <v>365</v>
      </c>
      <c r="C461" s="13" t="s">
        <v>66</v>
      </c>
      <c r="D461" s="137">
        <v>1</v>
      </c>
      <c r="E461" s="1">
        <v>0</v>
      </c>
      <c r="F461" s="85">
        <f t="shared" ref="F461:F462" si="92">D461*E461</f>
        <v>0</v>
      </c>
    </row>
    <row r="462" spans="1:6" x14ac:dyDescent="0.25">
      <c r="A462" s="174" t="s">
        <v>1131</v>
      </c>
      <c r="B462" s="83" t="s">
        <v>367</v>
      </c>
      <c r="C462" s="13" t="s">
        <v>66</v>
      </c>
      <c r="D462" s="137">
        <v>1</v>
      </c>
      <c r="E462" s="1">
        <v>0</v>
      </c>
      <c r="F462" s="85">
        <f t="shared" si="92"/>
        <v>0</v>
      </c>
    </row>
    <row r="463" spans="1:6" ht="15.75" thickBot="1" x14ac:dyDescent="0.3">
      <c r="A463" s="108"/>
      <c r="B463" s="83"/>
      <c r="C463" s="161"/>
      <c r="D463" s="137"/>
      <c r="E463" s="2"/>
      <c r="F463" s="162"/>
    </row>
    <row r="464" spans="1:6" ht="16.5" thickTop="1" thickBot="1" x14ac:dyDescent="0.3">
      <c r="A464" s="163" t="s">
        <v>101</v>
      </c>
      <c r="B464" s="127"/>
      <c r="C464" s="164"/>
      <c r="D464" s="165"/>
      <c r="E464" s="621"/>
      <c r="F464" s="128">
        <f>SUM(F266:F463)</f>
        <v>0</v>
      </c>
    </row>
    <row r="465" spans="1:6" ht="15.75" thickTop="1" x14ac:dyDescent="0.25">
      <c r="A465" s="99"/>
      <c r="B465" s="100"/>
      <c r="C465" s="101"/>
      <c r="D465" s="102"/>
      <c r="E465" s="619"/>
      <c r="F465" s="129"/>
    </row>
    <row r="466" spans="1:6" x14ac:dyDescent="0.25">
      <c r="A466" s="167" t="s">
        <v>10</v>
      </c>
      <c r="B466" s="72" t="s">
        <v>102</v>
      </c>
      <c r="C466" s="73"/>
      <c r="D466" s="104"/>
      <c r="E466" s="614"/>
      <c r="F466" s="130"/>
    </row>
    <row r="467" spans="1:6" x14ac:dyDescent="0.25">
      <c r="A467" s="76"/>
      <c r="B467" s="77"/>
      <c r="C467" s="78"/>
      <c r="D467" s="84"/>
      <c r="E467" s="1"/>
      <c r="F467" s="85"/>
    </row>
    <row r="468" spans="1:6" ht="51" x14ac:dyDescent="0.25">
      <c r="A468" s="82" t="s">
        <v>103</v>
      </c>
      <c r="B468" s="83" t="s">
        <v>1070</v>
      </c>
      <c r="C468" s="78" t="s">
        <v>96</v>
      </c>
      <c r="D468" s="84">
        <f>D52</f>
        <v>3778</v>
      </c>
      <c r="E468" s="1">
        <v>0</v>
      </c>
      <c r="F468" s="85">
        <f>D468*E468</f>
        <v>0</v>
      </c>
    </row>
    <row r="469" spans="1:6" x14ac:dyDescent="0.25">
      <c r="A469" s="168"/>
      <c r="B469" s="77"/>
      <c r="C469" s="78"/>
      <c r="D469" s="84"/>
      <c r="E469" s="1"/>
      <c r="F469" s="85"/>
    </row>
    <row r="470" spans="1:6" ht="38.25" x14ac:dyDescent="0.25">
      <c r="A470" s="82" t="s">
        <v>104</v>
      </c>
      <c r="B470" s="83" t="s">
        <v>1069</v>
      </c>
      <c r="C470" s="78" t="s">
        <v>96</v>
      </c>
      <c r="D470" s="84">
        <f>D468</f>
        <v>3778</v>
      </c>
      <c r="E470" s="1">
        <v>0</v>
      </c>
      <c r="F470" s="85">
        <f t="shared" ref="F470:F476" si="93">D470*E470</f>
        <v>0</v>
      </c>
    </row>
    <row r="471" spans="1:6" x14ac:dyDescent="0.25">
      <c r="A471" s="168"/>
      <c r="B471" s="77"/>
      <c r="C471" s="78"/>
      <c r="D471" s="84"/>
      <c r="E471" s="1"/>
      <c r="F471" s="85"/>
    </row>
    <row r="472" spans="1:6" ht="25.5" x14ac:dyDescent="0.25">
      <c r="A472" s="82" t="s">
        <v>105</v>
      </c>
      <c r="B472" s="83" t="s">
        <v>87</v>
      </c>
      <c r="C472" s="78"/>
      <c r="D472" s="84"/>
      <c r="E472" s="1"/>
      <c r="F472" s="85"/>
    </row>
    <row r="473" spans="1:6" x14ac:dyDescent="0.25">
      <c r="A473" s="76"/>
      <c r="B473" s="77" t="s">
        <v>89</v>
      </c>
      <c r="C473" s="78" t="s">
        <v>77</v>
      </c>
      <c r="D473" s="84">
        <v>70</v>
      </c>
      <c r="E473" s="1">
        <v>0</v>
      </c>
      <c r="F473" s="85">
        <f t="shared" si="93"/>
        <v>0</v>
      </c>
    </row>
    <row r="474" spans="1:6" x14ac:dyDescent="0.25">
      <c r="A474" s="82"/>
      <c r="B474" s="77" t="s">
        <v>90</v>
      </c>
      <c r="C474" s="78" t="s">
        <v>77</v>
      </c>
      <c r="D474" s="84">
        <v>70</v>
      </c>
      <c r="E474" s="1">
        <v>0</v>
      </c>
      <c r="F474" s="85">
        <f t="shared" si="93"/>
        <v>0</v>
      </c>
    </row>
    <row r="475" spans="1:6" x14ac:dyDescent="0.25">
      <c r="A475" s="168"/>
      <c r="B475" s="77"/>
      <c r="C475" s="78"/>
      <c r="D475" s="84"/>
      <c r="E475" s="1"/>
      <c r="F475" s="85"/>
    </row>
    <row r="476" spans="1:6" ht="38.25" x14ac:dyDescent="0.25">
      <c r="A476" s="82" t="s">
        <v>106</v>
      </c>
      <c r="B476" s="131" t="s">
        <v>107</v>
      </c>
      <c r="C476" s="132" t="s">
        <v>77</v>
      </c>
      <c r="D476" s="84">
        <v>38</v>
      </c>
      <c r="E476" s="1">
        <v>0</v>
      </c>
      <c r="F476" s="85">
        <f t="shared" si="93"/>
        <v>0</v>
      </c>
    </row>
    <row r="477" spans="1:6" x14ac:dyDescent="0.25">
      <c r="A477" s="76"/>
      <c r="B477" s="77"/>
      <c r="C477" s="78"/>
      <c r="D477" s="84"/>
      <c r="E477" s="1"/>
      <c r="F477" s="85"/>
    </row>
    <row r="478" spans="1:6" ht="15.75" thickBot="1" x14ac:dyDescent="0.3">
      <c r="A478" s="133"/>
      <c r="B478" s="134"/>
      <c r="C478" s="124"/>
      <c r="D478" s="169"/>
      <c r="E478" s="172"/>
      <c r="F478" s="85"/>
    </row>
    <row r="479" spans="1:6" ht="16.5" thickTop="1" thickBot="1" x14ac:dyDescent="0.3">
      <c r="A479" s="163" t="s">
        <v>108</v>
      </c>
      <c r="B479" s="127"/>
      <c r="C479" s="164"/>
      <c r="D479" s="170"/>
      <c r="E479" s="166"/>
      <c r="F479" s="128">
        <f>SUM(F468:F477)</f>
        <v>0</v>
      </c>
    </row>
    <row r="480" spans="1:6" ht="15.75" thickTop="1" x14ac:dyDescent="0.25"/>
  </sheetData>
  <sheetProtection algorithmName="SHA-512" hashValue="8AT39T/s/gkXg+REUm8Ax2zU9+GLps1nhcheVNfzNtZ9RAtij0Eif+ccI+1AR+m1Texs1PThg2Q1RaWTVilQ3g==" saltValue="uqDuNJIVixwrQo9oAWnjqg==" spinCount="100000" sheet="1"/>
  <mergeCells count="21">
    <mergeCell ref="A30:F30"/>
    <mergeCell ref="A31:F31"/>
    <mergeCell ref="A32:F32"/>
    <mergeCell ref="A33:F33"/>
    <mergeCell ref="A24:F24"/>
    <mergeCell ref="A25:F25"/>
    <mergeCell ref="A26:F26"/>
    <mergeCell ref="A27:F27"/>
    <mergeCell ref="A28:F28"/>
    <mergeCell ref="A29:F29"/>
    <mergeCell ref="B12:D12"/>
    <mergeCell ref="E12:F12"/>
    <mergeCell ref="A21:F21"/>
    <mergeCell ref="A22:F22"/>
    <mergeCell ref="A23:F23"/>
    <mergeCell ref="A9:F9"/>
    <mergeCell ref="A2:F2"/>
    <mergeCell ref="A3:F3"/>
    <mergeCell ref="A5:B5"/>
    <mergeCell ref="A6:B6"/>
    <mergeCell ref="A8:B8"/>
  </mergeCells>
  <phoneticPr fontId="14" type="noConversion"/>
  <pageMargins left="0.70866141732283472" right="0.70866141732283472" top="0.74803149606299213" bottom="0.74803149606299213" header="0.31496062992125984" footer="0.31496062992125984"/>
  <pageSetup paperSize="9" scale="90" orientation="portrait" r:id="rId1"/>
  <headerFooter>
    <oddHeader>&amp;L&amp;"Arial,Poševno"&amp;9Komunala Brežice d. o. o.</oddHeader>
    <oddFooter>&amp;L&amp;"Arial,Poševno"&amp;9Popis del za objekt "Vodovod Pišece-Bizeljsko-Bojsno" - &amp;"Arial,Krepko poševno"ETAPA 1.3&amp;Rstran &amp;P od &amp;N</oddFooter>
  </headerFooter>
  <rowBreaks count="7" manualBreakCount="7">
    <brk id="34" min="4" max="5" man="1"/>
    <brk id="129" min="4" max="5" man="1"/>
    <brk id="218" min="4" max="5" man="1"/>
    <brk id="243" min="4" max="5" man="1"/>
    <brk id="265" min="4" max="5" man="1"/>
    <brk id="303" min="4" max="5" man="1"/>
    <brk id="413" min="4" max="5"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67"/>
  <sheetViews>
    <sheetView view="pageBreakPreview" topLeftCell="A37" zoomScaleNormal="100" zoomScaleSheetLayoutView="100" workbookViewId="0">
      <selection activeCell="D50" sqref="D50"/>
    </sheetView>
  </sheetViews>
  <sheetFormatPr defaultColWidth="9.140625" defaultRowHeight="15" x14ac:dyDescent="0.25"/>
  <cols>
    <col min="1" max="1" width="8" style="596" customWidth="1"/>
    <col min="2" max="2" width="47.5703125" style="596" customWidth="1"/>
    <col min="3" max="3" width="7" style="596" customWidth="1"/>
    <col min="4" max="4" width="9.28515625" style="596" customWidth="1"/>
    <col min="5" max="5" width="11.28515625" style="596" customWidth="1"/>
    <col min="6" max="6" width="12.7109375" style="596" customWidth="1"/>
    <col min="7" max="7" width="13.140625" style="596" customWidth="1"/>
    <col min="8" max="16384" width="9.140625" style="596"/>
  </cols>
  <sheetData>
    <row r="1" spans="1:6" x14ac:dyDescent="0.25">
      <c r="A1" s="41"/>
      <c r="B1" s="13"/>
      <c r="C1" s="13"/>
      <c r="D1" s="17"/>
      <c r="E1" s="13"/>
      <c r="F1" s="18"/>
    </row>
    <row r="2" spans="1:6" x14ac:dyDescent="0.25">
      <c r="A2" s="635" t="s">
        <v>0</v>
      </c>
      <c r="B2" s="636"/>
      <c r="C2" s="637"/>
      <c r="D2" s="637"/>
      <c r="E2" s="637"/>
      <c r="F2" s="637"/>
    </row>
    <row r="3" spans="1:6" ht="15.75" x14ac:dyDescent="0.25">
      <c r="A3" s="638" t="s">
        <v>1</v>
      </c>
      <c r="B3" s="639"/>
      <c r="C3" s="640"/>
      <c r="D3" s="640"/>
      <c r="E3" s="640"/>
      <c r="F3" s="640"/>
    </row>
    <row r="4" spans="1:6" x14ac:dyDescent="0.25">
      <c r="A4" s="589"/>
      <c r="B4" s="12"/>
      <c r="C4" s="13"/>
      <c r="D4" s="14"/>
      <c r="E4" s="15"/>
      <c r="F4" s="16"/>
    </row>
    <row r="5" spans="1:6" x14ac:dyDescent="0.25">
      <c r="A5" s="641" t="s">
        <v>2</v>
      </c>
      <c r="B5" s="642"/>
      <c r="C5" s="13"/>
      <c r="D5" s="17"/>
      <c r="E5" s="13"/>
      <c r="F5" s="18"/>
    </row>
    <row r="6" spans="1:6" ht="15.75" x14ac:dyDescent="0.25">
      <c r="A6" s="647" t="s">
        <v>735</v>
      </c>
      <c r="B6" s="640"/>
      <c r="C6" s="13"/>
      <c r="D6" s="17"/>
      <c r="E6" s="13"/>
      <c r="F6" s="18"/>
    </row>
    <row r="7" spans="1:6" ht="15.75" x14ac:dyDescent="0.25">
      <c r="A7" s="586"/>
      <c r="B7" s="585"/>
      <c r="C7" s="13"/>
      <c r="D7" s="17"/>
      <c r="E7" s="13"/>
      <c r="F7" s="18"/>
    </row>
    <row r="8" spans="1:6" x14ac:dyDescent="0.25">
      <c r="A8" s="641" t="s">
        <v>319</v>
      </c>
      <c r="B8" s="642"/>
      <c r="C8" s="13"/>
      <c r="D8" s="17"/>
      <c r="E8" s="16"/>
      <c r="F8" s="16"/>
    </row>
    <row r="9" spans="1:6" ht="15.75" x14ac:dyDescent="0.25">
      <c r="A9" s="660" t="s">
        <v>769</v>
      </c>
      <c r="B9" s="675"/>
      <c r="C9" s="676"/>
      <c r="D9" s="676"/>
      <c r="E9" s="676"/>
      <c r="F9" s="676"/>
    </row>
    <row r="10" spans="1:6" x14ac:dyDescent="0.25">
      <c r="A10" s="589"/>
      <c r="B10" s="12"/>
      <c r="C10" s="13"/>
      <c r="D10" s="17"/>
      <c r="E10" s="16"/>
      <c r="F10" s="16"/>
    </row>
    <row r="11" spans="1:6" x14ac:dyDescent="0.25">
      <c r="A11" s="589"/>
      <c r="B11" s="12"/>
      <c r="C11" s="13"/>
      <c r="D11" s="17"/>
      <c r="E11" s="16"/>
      <c r="F11" s="16"/>
    </row>
    <row r="12" spans="1:6" x14ac:dyDescent="0.25">
      <c r="A12" s="19"/>
      <c r="B12" s="20"/>
      <c r="C12" s="21"/>
      <c r="D12" s="21"/>
      <c r="E12" s="21"/>
      <c r="F12" s="21"/>
    </row>
    <row r="13" spans="1:6" ht="15.75" thickBot="1" x14ac:dyDescent="0.3">
      <c r="A13" s="44" t="s">
        <v>3</v>
      </c>
      <c r="B13" s="176" t="s">
        <v>4</v>
      </c>
      <c r="C13" s="176"/>
      <c r="D13" s="176"/>
      <c r="E13" s="666" t="s">
        <v>5</v>
      </c>
      <c r="F13" s="667"/>
    </row>
    <row r="14" spans="1:6" x14ac:dyDescent="0.25">
      <c r="A14" s="45" t="s">
        <v>6</v>
      </c>
      <c r="B14" s="46" t="str">
        <f>B39</f>
        <v>Pripravljalna dela</v>
      </c>
      <c r="C14" s="47"/>
      <c r="D14" s="47"/>
      <c r="E14" s="48"/>
      <c r="F14" s="49">
        <f>F62</f>
        <v>0</v>
      </c>
    </row>
    <row r="15" spans="1:6" x14ac:dyDescent="0.25">
      <c r="A15" s="50" t="s">
        <v>7</v>
      </c>
      <c r="B15" s="51" t="str">
        <f>B64</f>
        <v>Gradbeno zemeljska dela</v>
      </c>
      <c r="C15" s="52"/>
      <c r="D15" s="53"/>
      <c r="E15" s="54"/>
      <c r="F15" s="55">
        <f>F154</f>
        <v>0</v>
      </c>
    </row>
    <row r="16" spans="1:6" x14ac:dyDescent="0.25">
      <c r="A16" s="50" t="s">
        <v>8</v>
      </c>
      <c r="B16" s="51" t="str">
        <f>B156</f>
        <v>Ostalo h gradbenim delom</v>
      </c>
      <c r="C16" s="52"/>
      <c r="D16" s="53"/>
      <c r="E16" s="54"/>
      <c r="F16" s="55">
        <f>F181</f>
        <v>0</v>
      </c>
    </row>
    <row r="17" spans="1:6" x14ac:dyDescent="0.25">
      <c r="A17" s="50" t="s">
        <v>9</v>
      </c>
      <c r="B17" s="51" t="str">
        <f>B183</f>
        <v>Strojne instalacije</v>
      </c>
      <c r="C17" s="52"/>
      <c r="D17" s="53"/>
      <c r="E17" s="54"/>
      <c r="F17" s="55">
        <f>F250</f>
        <v>0</v>
      </c>
    </row>
    <row r="18" spans="1:6" x14ac:dyDescent="0.25">
      <c r="A18" s="50" t="s">
        <v>10</v>
      </c>
      <c r="B18" s="51" t="str">
        <f>B252</f>
        <v>Ostalo k strojnim instalacijam</v>
      </c>
      <c r="C18" s="52"/>
      <c r="D18" s="53"/>
      <c r="E18" s="54"/>
      <c r="F18" s="55">
        <f>F266</f>
        <v>0</v>
      </c>
    </row>
    <row r="19" spans="1:6" x14ac:dyDescent="0.25">
      <c r="A19" s="56"/>
      <c r="B19" s="57" t="s">
        <v>11</v>
      </c>
      <c r="C19" s="58"/>
      <c r="D19" s="59"/>
      <c r="E19" s="60"/>
      <c r="F19" s="61">
        <f>SUM(F13:F18)</f>
        <v>0</v>
      </c>
    </row>
    <row r="20" spans="1:6" x14ac:dyDescent="0.25">
      <c r="A20" s="589"/>
      <c r="B20" s="589"/>
      <c r="C20" s="13"/>
      <c r="D20" s="17"/>
      <c r="E20" s="16"/>
      <c r="F20" s="16"/>
    </row>
    <row r="21" spans="1:6" x14ac:dyDescent="0.25">
      <c r="A21" s="589"/>
      <c r="B21" s="589"/>
      <c r="C21" s="13"/>
      <c r="D21" s="17"/>
      <c r="E21" s="16"/>
      <c r="F21" s="16"/>
    </row>
    <row r="22" spans="1:6" x14ac:dyDescent="0.25">
      <c r="A22" s="668" t="s">
        <v>109</v>
      </c>
      <c r="B22" s="636"/>
      <c r="C22" s="636"/>
      <c r="D22" s="636"/>
      <c r="E22" s="636"/>
      <c r="F22" s="636"/>
    </row>
    <row r="23" spans="1:6" ht="30.75" customHeight="1" x14ac:dyDescent="0.25">
      <c r="A23" s="663" t="s">
        <v>110</v>
      </c>
      <c r="B23" s="677"/>
      <c r="C23" s="677"/>
      <c r="D23" s="677"/>
      <c r="E23" s="677"/>
      <c r="F23" s="677"/>
    </row>
    <row r="24" spans="1:6" x14ac:dyDescent="0.25">
      <c r="A24" s="663"/>
      <c r="B24" s="677"/>
      <c r="C24" s="677"/>
      <c r="D24" s="677"/>
      <c r="E24" s="677"/>
      <c r="F24" s="677"/>
    </row>
    <row r="25" spans="1:6" ht="29.25" customHeight="1" x14ac:dyDescent="0.25">
      <c r="A25" s="663" t="s">
        <v>112</v>
      </c>
      <c r="B25" s="677"/>
      <c r="C25" s="677"/>
      <c r="D25" s="677"/>
      <c r="E25" s="677"/>
      <c r="F25" s="677"/>
    </row>
    <row r="26" spans="1:6" ht="68.25" customHeight="1" x14ac:dyDescent="0.25">
      <c r="A26" s="663" t="s">
        <v>117</v>
      </c>
      <c r="B26" s="677"/>
      <c r="C26" s="677"/>
      <c r="D26" s="677"/>
      <c r="E26" s="677"/>
      <c r="F26" s="677"/>
    </row>
    <row r="27" spans="1:6" ht="42" customHeight="1" x14ac:dyDescent="0.25">
      <c r="A27" s="663" t="s">
        <v>118</v>
      </c>
      <c r="B27" s="678"/>
      <c r="C27" s="678"/>
      <c r="D27" s="678"/>
      <c r="E27" s="678"/>
      <c r="F27" s="678"/>
    </row>
    <row r="28" spans="1:6" ht="30.75" customHeight="1" x14ac:dyDescent="0.25">
      <c r="A28" s="663" t="s">
        <v>119</v>
      </c>
      <c r="B28" s="677"/>
      <c r="C28" s="677"/>
      <c r="D28" s="677"/>
      <c r="E28" s="677"/>
      <c r="F28" s="677"/>
    </row>
    <row r="29" spans="1:6" ht="45" customHeight="1" x14ac:dyDescent="0.25">
      <c r="A29" s="663" t="s">
        <v>120</v>
      </c>
      <c r="B29" s="677"/>
      <c r="C29" s="677"/>
      <c r="D29" s="677"/>
      <c r="E29" s="677"/>
      <c r="F29" s="677"/>
    </row>
    <row r="30" spans="1:6" ht="41.25" customHeight="1" x14ac:dyDescent="0.25">
      <c r="A30" s="663" t="s">
        <v>121</v>
      </c>
      <c r="B30" s="677"/>
      <c r="C30" s="677"/>
      <c r="D30" s="677"/>
      <c r="E30" s="677"/>
      <c r="F30" s="677"/>
    </row>
    <row r="31" spans="1:6" ht="30" customHeight="1" x14ac:dyDescent="0.25">
      <c r="A31" s="663" t="s">
        <v>122</v>
      </c>
      <c r="B31" s="677"/>
      <c r="C31" s="677"/>
      <c r="D31" s="677"/>
      <c r="E31" s="677"/>
      <c r="F31" s="677"/>
    </row>
    <row r="32" spans="1:6" ht="28.5" customHeight="1" x14ac:dyDescent="0.25">
      <c r="A32" s="663" t="s">
        <v>123</v>
      </c>
      <c r="B32" s="677"/>
      <c r="C32" s="677"/>
      <c r="D32" s="677"/>
      <c r="E32" s="677"/>
      <c r="F32" s="677"/>
    </row>
    <row r="33" spans="1:8" x14ac:dyDescent="0.25">
      <c r="A33" s="663" t="s">
        <v>124</v>
      </c>
      <c r="B33" s="677"/>
      <c r="C33" s="677"/>
      <c r="D33" s="677"/>
      <c r="E33" s="677"/>
      <c r="F33" s="677"/>
    </row>
    <row r="34" spans="1:8" ht="30" customHeight="1" x14ac:dyDescent="0.25">
      <c r="A34" s="663" t="s">
        <v>125</v>
      </c>
      <c r="B34" s="677"/>
      <c r="C34" s="677"/>
      <c r="D34" s="677"/>
      <c r="E34" s="677"/>
      <c r="F34" s="677"/>
    </row>
    <row r="35" spans="1:8" x14ac:dyDescent="0.25">
      <c r="A35" s="589"/>
      <c r="B35" s="589"/>
      <c r="C35" s="13"/>
      <c r="D35" s="17"/>
      <c r="E35" s="16"/>
      <c r="F35" s="16"/>
    </row>
    <row r="36" spans="1:8" x14ac:dyDescent="0.25">
      <c r="A36" s="62"/>
      <c r="B36" s="63"/>
      <c r="C36" s="63"/>
      <c r="D36" s="64"/>
      <c r="E36" s="63"/>
      <c r="F36" s="65"/>
    </row>
    <row r="37" spans="1:8" x14ac:dyDescent="0.25">
      <c r="A37" s="66" t="s">
        <v>3</v>
      </c>
      <c r="B37" s="66" t="s">
        <v>4</v>
      </c>
      <c r="C37" s="66" t="s">
        <v>12</v>
      </c>
      <c r="D37" s="67" t="s">
        <v>13</v>
      </c>
      <c r="E37" s="66" t="s">
        <v>14</v>
      </c>
      <c r="F37" s="68" t="s">
        <v>5</v>
      </c>
    </row>
    <row r="38" spans="1:8" x14ac:dyDescent="0.25">
      <c r="A38" s="69"/>
      <c r="B38" s="590"/>
      <c r="C38" s="590"/>
      <c r="D38" s="590"/>
      <c r="E38" s="590"/>
      <c r="F38" s="70"/>
    </row>
    <row r="39" spans="1:8" x14ac:dyDescent="0.25">
      <c r="A39" s="71" t="s">
        <v>6</v>
      </c>
      <c r="B39" s="72" t="s">
        <v>15</v>
      </c>
      <c r="C39" s="73"/>
      <c r="D39" s="74"/>
      <c r="E39" s="73"/>
      <c r="F39" s="75"/>
    </row>
    <row r="40" spans="1:8" x14ac:dyDescent="0.25">
      <c r="A40" s="76"/>
      <c r="B40" s="77"/>
      <c r="C40" s="78"/>
      <c r="D40" s="79"/>
      <c r="E40" s="80"/>
      <c r="F40" s="81"/>
    </row>
    <row r="41" spans="1:8" ht="51" x14ac:dyDescent="0.25">
      <c r="A41" s="82" t="s">
        <v>16</v>
      </c>
      <c r="B41" s="88" t="s">
        <v>17</v>
      </c>
      <c r="C41" s="78" t="s">
        <v>18</v>
      </c>
      <c r="D41" s="84">
        <v>1</v>
      </c>
      <c r="E41" s="1">
        <v>0</v>
      </c>
      <c r="F41" s="85">
        <f>D41*E41</f>
        <v>0</v>
      </c>
    </row>
    <row r="42" spans="1:8" x14ac:dyDescent="0.25">
      <c r="A42" s="82"/>
      <c r="B42" s="88"/>
      <c r="C42" s="78"/>
      <c r="D42" s="84"/>
      <c r="E42" s="1"/>
      <c r="F42" s="85"/>
    </row>
    <row r="43" spans="1:8" ht="52.5" customHeight="1" x14ac:dyDescent="0.25">
      <c r="A43" s="82" t="s">
        <v>19</v>
      </c>
      <c r="B43" s="177" t="s">
        <v>20</v>
      </c>
      <c r="C43" s="78"/>
      <c r="D43" s="84"/>
      <c r="E43" s="1"/>
      <c r="F43" s="85"/>
    </row>
    <row r="44" spans="1:8" ht="17.25" customHeight="1" x14ac:dyDescent="0.4">
      <c r="A44" s="82" t="s">
        <v>1168</v>
      </c>
      <c r="B44" s="177" t="s">
        <v>736</v>
      </c>
      <c r="C44" s="78" t="s">
        <v>18</v>
      </c>
      <c r="D44" s="84">
        <v>1</v>
      </c>
      <c r="E44" s="1">
        <v>0</v>
      </c>
      <c r="F44" s="85">
        <f t="shared" ref="F44:F60" si="0">D44*E44</f>
        <v>0</v>
      </c>
      <c r="H44" s="178"/>
    </row>
    <row r="45" spans="1:8" x14ac:dyDescent="0.25">
      <c r="A45" s="82" t="s">
        <v>1169</v>
      </c>
      <c r="B45" s="179" t="s">
        <v>141</v>
      </c>
      <c r="C45" s="78" t="s">
        <v>18</v>
      </c>
      <c r="D45" s="84">
        <v>1</v>
      </c>
      <c r="E45" s="1">
        <v>0</v>
      </c>
      <c r="F45" s="85">
        <f t="shared" si="0"/>
        <v>0</v>
      </c>
    </row>
    <row r="46" spans="1:8" x14ac:dyDescent="0.25">
      <c r="A46" s="82" t="s">
        <v>1170</v>
      </c>
      <c r="B46" s="179" t="s">
        <v>737</v>
      </c>
      <c r="C46" s="78" t="s">
        <v>18</v>
      </c>
      <c r="D46" s="84">
        <v>1</v>
      </c>
      <c r="E46" s="1">
        <v>0</v>
      </c>
      <c r="F46" s="85">
        <f t="shared" si="0"/>
        <v>0</v>
      </c>
    </row>
    <row r="47" spans="1:8" x14ac:dyDescent="0.25">
      <c r="A47" s="82"/>
      <c r="B47" s="179"/>
      <c r="C47" s="78"/>
      <c r="D47" s="84"/>
      <c r="E47" s="1"/>
      <c r="F47" s="85"/>
    </row>
    <row r="48" spans="1:8" x14ac:dyDescent="0.25">
      <c r="A48" s="627" t="s">
        <v>22</v>
      </c>
      <c r="B48" s="735" t="s">
        <v>738</v>
      </c>
      <c r="C48" s="629" t="s">
        <v>18</v>
      </c>
      <c r="D48" s="630">
        <v>0</v>
      </c>
      <c r="E48" s="633"/>
      <c r="F48" s="631">
        <f t="shared" si="0"/>
        <v>0</v>
      </c>
    </row>
    <row r="49" spans="1:6" x14ac:dyDescent="0.25">
      <c r="A49" s="82"/>
      <c r="B49" s="179"/>
      <c r="C49" s="78"/>
      <c r="D49" s="84"/>
      <c r="E49" s="1"/>
      <c r="F49" s="85"/>
    </row>
    <row r="50" spans="1:6" ht="51.75" x14ac:dyDescent="0.25">
      <c r="A50" s="82" t="s">
        <v>23</v>
      </c>
      <c r="B50" s="179" t="s">
        <v>113</v>
      </c>
      <c r="C50" s="78" t="s">
        <v>18</v>
      </c>
      <c r="D50" s="84">
        <v>1</v>
      </c>
      <c r="E50" s="1">
        <v>0</v>
      </c>
      <c r="F50" s="85">
        <f t="shared" si="0"/>
        <v>0</v>
      </c>
    </row>
    <row r="51" spans="1:6" x14ac:dyDescent="0.25">
      <c r="A51" s="82"/>
      <c r="B51" s="179"/>
      <c r="C51" s="78"/>
      <c r="D51" s="84"/>
      <c r="E51" s="1"/>
      <c r="F51" s="85"/>
    </row>
    <row r="52" spans="1:6" x14ac:dyDescent="0.25">
      <c r="A52" s="82" t="s">
        <v>24</v>
      </c>
      <c r="B52" s="179" t="s">
        <v>183</v>
      </c>
      <c r="C52" s="78" t="s">
        <v>96</v>
      </c>
      <c r="D52" s="84">
        <v>1410</v>
      </c>
      <c r="E52" s="1">
        <v>0</v>
      </c>
      <c r="F52" s="85">
        <f t="shared" si="0"/>
        <v>0</v>
      </c>
    </row>
    <row r="53" spans="1:6" x14ac:dyDescent="0.25">
      <c r="A53" s="82"/>
      <c r="B53" s="179"/>
      <c r="C53" s="78"/>
      <c r="D53" s="84"/>
      <c r="E53" s="1"/>
      <c r="F53" s="85"/>
    </row>
    <row r="54" spans="1:6" ht="63.75" x14ac:dyDescent="0.25">
      <c r="A54" s="82" t="s">
        <v>25</v>
      </c>
      <c r="B54" s="88" t="s">
        <v>171</v>
      </c>
      <c r="C54" s="78" t="s">
        <v>96</v>
      </c>
      <c r="D54" s="84">
        <v>1410</v>
      </c>
      <c r="E54" s="1">
        <v>0</v>
      </c>
      <c r="F54" s="85">
        <f t="shared" ref="F54" si="1">D54*E54</f>
        <v>0</v>
      </c>
    </row>
    <row r="55" spans="1:6" x14ac:dyDescent="0.25">
      <c r="A55" s="82"/>
      <c r="B55" s="179"/>
      <c r="C55" s="78"/>
      <c r="D55" s="84"/>
      <c r="E55" s="1"/>
      <c r="F55" s="85"/>
    </row>
    <row r="56" spans="1:6" ht="89.25" x14ac:dyDescent="0.25">
      <c r="A56" s="82" t="s">
        <v>26</v>
      </c>
      <c r="B56" s="177" t="s">
        <v>986</v>
      </c>
      <c r="C56" s="78" t="s">
        <v>18</v>
      </c>
      <c r="D56" s="84">
        <v>1</v>
      </c>
      <c r="E56" s="1">
        <v>0</v>
      </c>
      <c r="F56" s="85">
        <f t="shared" si="0"/>
        <v>0</v>
      </c>
    </row>
    <row r="57" spans="1:6" x14ac:dyDescent="0.25">
      <c r="A57" s="82"/>
      <c r="B57" s="179"/>
      <c r="C57" s="78"/>
      <c r="D57" s="84"/>
      <c r="E57" s="1"/>
      <c r="F57" s="85"/>
    </row>
    <row r="58" spans="1:6" ht="51" x14ac:dyDescent="0.25">
      <c r="A58" s="82" t="s">
        <v>27</v>
      </c>
      <c r="B58" s="177" t="s">
        <v>739</v>
      </c>
      <c r="C58" s="519" t="s">
        <v>77</v>
      </c>
      <c r="D58" s="632">
        <v>20</v>
      </c>
      <c r="E58" s="1">
        <v>0</v>
      </c>
      <c r="F58" s="85">
        <f t="shared" si="0"/>
        <v>0</v>
      </c>
    </row>
    <row r="59" spans="1:6" x14ac:dyDescent="0.25">
      <c r="A59" s="82"/>
      <c r="B59" s="179"/>
      <c r="C59" s="78"/>
      <c r="D59" s="84"/>
      <c r="E59" s="1"/>
      <c r="F59" s="85"/>
    </row>
    <row r="60" spans="1:6" ht="57" customHeight="1" x14ac:dyDescent="0.25">
      <c r="A60" s="82" t="s">
        <v>28</v>
      </c>
      <c r="B60" s="179" t="s">
        <v>129</v>
      </c>
      <c r="C60" s="78" t="s">
        <v>18</v>
      </c>
      <c r="D60" s="84">
        <v>1</v>
      </c>
      <c r="E60" s="1">
        <v>0</v>
      </c>
      <c r="F60" s="85">
        <f t="shared" si="0"/>
        <v>0</v>
      </c>
    </row>
    <row r="61" spans="1:6" ht="15.75" thickBot="1" x14ac:dyDescent="0.3">
      <c r="A61" s="90"/>
      <c r="B61" s="180"/>
      <c r="C61" s="90"/>
      <c r="D61" s="91"/>
      <c r="E61" s="171"/>
      <c r="F61" s="92"/>
    </row>
    <row r="62" spans="1:6" ht="15.75" thickBot="1" x14ac:dyDescent="0.3">
      <c r="A62" s="93" t="s">
        <v>30</v>
      </c>
      <c r="B62" s="94"/>
      <c r="C62" s="95"/>
      <c r="D62" s="96"/>
      <c r="E62" s="613"/>
      <c r="F62" s="98">
        <f>SUM(F41:F60)</f>
        <v>0</v>
      </c>
    </row>
    <row r="63" spans="1:6" ht="15.75" thickTop="1" x14ac:dyDescent="0.25">
      <c r="A63" s="181"/>
      <c r="B63" s="589"/>
      <c r="C63" s="182"/>
      <c r="D63" s="183"/>
      <c r="E63" s="620"/>
      <c r="F63" s="121"/>
    </row>
    <row r="64" spans="1:6" x14ac:dyDescent="0.25">
      <c r="A64" s="71" t="s">
        <v>31</v>
      </c>
      <c r="B64" s="72" t="s">
        <v>32</v>
      </c>
      <c r="C64" s="73"/>
      <c r="D64" s="104"/>
      <c r="E64" s="614"/>
      <c r="F64" s="105"/>
    </row>
    <row r="65" spans="1:8" x14ac:dyDescent="0.25">
      <c r="A65" s="76"/>
      <c r="B65" s="77"/>
      <c r="C65" s="78"/>
      <c r="D65" s="84"/>
      <c r="E65" s="1"/>
      <c r="F65" s="81"/>
    </row>
    <row r="66" spans="1:8" ht="63.75" x14ac:dyDescent="0.4">
      <c r="A66" s="76"/>
      <c r="B66" s="83" t="s">
        <v>198</v>
      </c>
      <c r="C66" s="78"/>
      <c r="D66" s="84"/>
      <c r="E66" s="1"/>
      <c r="F66" s="81"/>
      <c r="H66" s="178"/>
    </row>
    <row r="67" spans="1:8" x14ac:dyDescent="0.25">
      <c r="A67" s="106"/>
      <c r="B67" s="107"/>
      <c r="C67" s="78"/>
      <c r="D67" s="84"/>
      <c r="E67" s="1"/>
      <c r="F67" s="81"/>
    </row>
    <row r="68" spans="1:8" ht="76.5" x14ac:dyDescent="0.25">
      <c r="A68" s="108" t="s">
        <v>33</v>
      </c>
      <c r="B68" s="88" t="s">
        <v>130</v>
      </c>
      <c r="C68" s="78" t="s">
        <v>34</v>
      </c>
      <c r="D68" s="84">
        <v>150</v>
      </c>
      <c r="E68" s="1">
        <v>0</v>
      </c>
      <c r="F68" s="85">
        <f>D68*E68</f>
        <v>0</v>
      </c>
    </row>
    <row r="69" spans="1:8" x14ac:dyDescent="0.25">
      <c r="A69" s="109"/>
      <c r="B69" s="110"/>
      <c r="C69" s="111"/>
      <c r="D69" s="112"/>
      <c r="E69" s="39"/>
      <c r="F69" s="113"/>
    </row>
    <row r="70" spans="1:8" ht="51" x14ac:dyDescent="0.25">
      <c r="A70" s="108" t="s">
        <v>147</v>
      </c>
      <c r="B70" s="88" t="s">
        <v>131</v>
      </c>
      <c r="C70" s="78" t="s">
        <v>34</v>
      </c>
      <c r="D70" s="84">
        <v>1003.4</v>
      </c>
      <c r="E70" s="1">
        <v>0</v>
      </c>
      <c r="F70" s="85">
        <f>D70*E70</f>
        <v>0</v>
      </c>
    </row>
    <row r="71" spans="1:8" x14ac:dyDescent="0.25">
      <c r="A71" s="109"/>
      <c r="B71" s="184"/>
      <c r="C71" s="111"/>
      <c r="D71" s="112"/>
      <c r="E71" s="1"/>
      <c r="F71" s="113"/>
    </row>
    <row r="72" spans="1:8" ht="51" x14ac:dyDescent="0.25">
      <c r="A72" s="108" t="s">
        <v>148</v>
      </c>
      <c r="B72" s="88" t="s">
        <v>998</v>
      </c>
      <c r="C72" s="78" t="s">
        <v>34</v>
      </c>
      <c r="D72" s="84">
        <v>507.6</v>
      </c>
      <c r="E72" s="1">
        <v>0</v>
      </c>
      <c r="F72" s="85">
        <f>D72*E72</f>
        <v>0</v>
      </c>
    </row>
    <row r="73" spans="1:8" x14ac:dyDescent="0.25">
      <c r="A73" s="109"/>
      <c r="B73" s="184"/>
      <c r="C73" s="111"/>
      <c r="D73" s="112"/>
      <c r="E73" s="1"/>
      <c r="F73" s="113"/>
    </row>
    <row r="74" spans="1:8" ht="51" x14ac:dyDescent="0.25">
      <c r="A74" s="108" t="s">
        <v>35</v>
      </c>
      <c r="B74" s="88" t="s">
        <v>999</v>
      </c>
      <c r="C74" s="78" t="s">
        <v>34</v>
      </c>
      <c r="D74" s="84">
        <v>75</v>
      </c>
      <c r="E74" s="1">
        <v>0</v>
      </c>
      <c r="F74" s="85">
        <f>D74*E74</f>
        <v>0</v>
      </c>
    </row>
    <row r="75" spans="1:8" x14ac:dyDescent="0.25">
      <c r="A75" s="109"/>
      <c r="B75" s="184"/>
      <c r="C75" s="111"/>
      <c r="D75" s="112"/>
      <c r="E75" s="1"/>
      <c r="F75" s="113"/>
    </row>
    <row r="76" spans="1:8" ht="66" customHeight="1" x14ac:dyDescent="0.25">
      <c r="A76" s="108" t="s">
        <v>36</v>
      </c>
      <c r="B76" s="88" t="s">
        <v>1000</v>
      </c>
      <c r="C76" s="78" t="s">
        <v>34</v>
      </c>
      <c r="D76" s="84">
        <v>10</v>
      </c>
      <c r="E76" s="1">
        <v>0</v>
      </c>
      <c r="F76" s="85">
        <f t="shared" ref="F76:F136" si="2">D76*E76</f>
        <v>0</v>
      </c>
    </row>
    <row r="77" spans="1:8" x14ac:dyDescent="0.25">
      <c r="A77" s="108"/>
      <c r="B77" s="184"/>
      <c r="C77" s="111"/>
      <c r="D77" s="112"/>
      <c r="E77" s="1"/>
      <c r="F77" s="113"/>
    </row>
    <row r="78" spans="1:8" ht="51" x14ac:dyDescent="0.25">
      <c r="A78" s="108" t="s">
        <v>37</v>
      </c>
      <c r="B78" s="88" t="s">
        <v>132</v>
      </c>
      <c r="C78" s="78" t="s">
        <v>96</v>
      </c>
      <c r="D78" s="84">
        <v>1940</v>
      </c>
      <c r="E78" s="1">
        <v>0</v>
      </c>
      <c r="F78" s="85">
        <f t="shared" si="2"/>
        <v>0</v>
      </c>
    </row>
    <row r="79" spans="1:8" x14ac:dyDescent="0.25">
      <c r="A79" s="109"/>
      <c r="B79" s="184"/>
      <c r="C79" s="111"/>
      <c r="D79" s="112"/>
      <c r="E79" s="1"/>
      <c r="F79" s="113"/>
    </row>
    <row r="80" spans="1:8" ht="42" customHeight="1" x14ac:dyDescent="0.25">
      <c r="A80" s="108" t="s">
        <v>38</v>
      </c>
      <c r="B80" s="88" t="s">
        <v>115</v>
      </c>
      <c r="C80" s="78" t="s">
        <v>34</v>
      </c>
      <c r="D80" s="84">
        <v>388</v>
      </c>
      <c r="E80" s="1">
        <v>0</v>
      </c>
      <c r="F80" s="85">
        <f t="shared" si="2"/>
        <v>0</v>
      </c>
    </row>
    <row r="81" spans="1:6" x14ac:dyDescent="0.25">
      <c r="A81" s="108"/>
      <c r="B81" s="184"/>
      <c r="C81" s="111"/>
      <c r="D81" s="112"/>
      <c r="E81" s="1"/>
      <c r="F81" s="113"/>
    </row>
    <row r="82" spans="1:6" ht="25.5" x14ac:dyDescent="0.25">
      <c r="A82" s="108" t="s">
        <v>40</v>
      </c>
      <c r="B82" s="88" t="s">
        <v>133</v>
      </c>
      <c r="C82" s="78" t="s">
        <v>39</v>
      </c>
      <c r="D82" s="84">
        <v>1410</v>
      </c>
      <c r="E82" s="1">
        <v>0</v>
      </c>
      <c r="F82" s="85">
        <f t="shared" si="2"/>
        <v>0</v>
      </c>
    </row>
    <row r="83" spans="1:6" x14ac:dyDescent="0.25">
      <c r="A83" s="109"/>
      <c r="B83" s="185"/>
      <c r="C83" s="111"/>
      <c r="D83" s="112"/>
      <c r="E83" s="1"/>
      <c r="F83" s="113"/>
    </row>
    <row r="84" spans="1:6" ht="51" x14ac:dyDescent="0.25">
      <c r="A84" s="108" t="s">
        <v>41</v>
      </c>
      <c r="B84" s="88" t="s">
        <v>116</v>
      </c>
      <c r="C84" s="78" t="s">
        <v>34</v>
      </c>
      <c r="D84" s="152">
        <v>507.6</v>
      </c>
      <c r="E84" s="1">
        <v>0</v>
      </c>
      <c r="F84" s="85">
        <f t="shared" si="2"/>
        <v>0</v>
      </c>
    </row>
    <row r="85" spans="1:6" x14ac:dyDescent="0.25">
      <c r="A85" s="108"/>
      <c r="B85" s="114"/>
      <c r="C85" s="111"/>
      <c r="D85" s="112"/>
      <c r="E85" s="1"/>
      <c r="F85" s="113"/>
    </row>
    <row r="86" spans="1:6" ht="63.75" x14ac:dyDescent="0.25">
      <c r="A86" s="108" t="s">
        <v>43</v>
      </c>
      <c r="B86" s="88" t="s">
        <v>42</v>
      </c>
      <c r="C86" s="78" t="s">
        <v>39</v>
      </c>
      <c r="D86" s="84">
        <v>720</v>
      </c>
      <c r="E86" s="1">
        <v>0</v>
      </c>
      <c r="F86" s="85">
        <f t="shared" si="2"/>
        <v>0</v>
      </c>
    </row>
    <row r="87" spans="1:6" x14ac:dyDescent="0.25">
      <c r="A87" s="109"/>
      <c r="B87" s="185"/>
      <c r="C87" s="111"/>
      <c r="D87" s="112"/>
      <c r="E87" s="1"/>
      <c r="F87" s="113"/>
    </row>
    <row r="88" spans="1:6" ht="51.75" customHeight="1" x14ac:dyDescent="0.25">
      <c r="A88" s="108" t="s">
        <v>44</v>
      </c>
      <c r="B88" s="88" t="s">
        <v>134</v>
      </c>
      <c r="C88" s="78" t="s">
        <v>34</v>
      </c>
      <c r="D88" s="84">
        <v>141</v>
      </c>
      <c r="E88" s="1">
        <v>0</v>
      </c>
      <c r="F88" s="85">
        <f t="shared" si="2"/>
        <v>0</v>
      </c>
    </row>
    <row r="89" spans="1:6" x14ac:dyDescent="0.25">
      <c r="A89" s="108"/>
      <c r="B89" s="185"/>
      <c r="C89" s="111"/>
      <c r="D89" s="112"/>
      <c r="E89" s="39"/>
      <c r="F89" s="113"/>
    </row>
    <row r="90" spans="1:6" ht="26.25" customHeight="1" x14ac:dyDescent="0.25">
      <c r="A90" s="108" t="s">
        <v>46</v>
      </c>
      <c r="B90" s="88" t="s">
        <v>135</v>
      </c>
      <c r="C90" s="78" t="s">
        <v>96</v>
      </c>
      <c r="D90" s="84">
        <v>24</v>
      </c>
      <c r="E90" s="1">
        <v>0</v>
      </c>
      <c r="F90" s="85">
        <f t="shared" si="2"/>
        <v>0</v>
      </c>
    </row>
    <row r="91" spans="1:6" x14ac:dyDescent="0.25">
      <c r="A91" s="108"/>
      <c r="B91" s="186"/>
      <c r="C91" s="116"/>
      <c r="D91" s="117"/>
      <c r="E91" s="40"/>
      <c r="F91" s="113"/>
    </row>
    <row r="92" spans="1:6" ht="39" customHeight="1" x14ac:dyDescent="0.25">
      <c r="A92" s="108" t="s">
        <v>47</v>
      </c>
      <c r="B92" s="88" t="s">
        <v>740</v>
      </c>
      <c r="C92" s="78" t="s">
        <v>18</v>
      </c>
      <c r="D92" s="84">
        <v>4</v>
      </c>
      <c r="E92" s="1">
        <v>0</v>
      </c>
      <c r="F92" s="85">
        <f t="shared" si="2"/>
        <v>0</v>
      </c>
    </row>
    <row r="93" spans="1:6" x14ac:dyDescent="0.25">
      <c r="A93" s="108"/>
      <c r="B93" s="184"/>
      <c r="C93" s="111"/>
      <c r="D93" s="112"/>
      <c r="E93" s="39"/>
      <c r="F93" s="113"/>
    </row>
    <row r="94" spans="1:6" ht="76.5" x14ac:dyDescent="0.25">
      <c r="A94" s="108" t="s">
        <v>48</v>
      </c>
      <c r="B94" s="88" t="s">
        <v>137</v>
      </c>
      <c r="C94" s="78" t="s">
        <v>34</v>
      </c>
      <c r="D94" s="84">
        <v>423</v>
      </c>
      <c r="E94" s="1">
        <v>0</v>
      </c>
      <c r="F94" s="85">
        <f t="shared" si="2"/>
        <v>0</v>
      </c>
    </row>
    <row r="95" spans="1:6" x14ac:dyDescent="0.25">
      <c r="A95" s="108"/>
      <c r="B95" s="185"/>
      <c r="C95" s="111"/>
      <c r="D95" s="112"/>
      <c r="E95" s="39"/>
      <c r="F95" s="113"/>
    </row>
    <row r="96" spans="1:6" ht="89.25" x14ac:dyDescent="0.25">
      <c r="A96" s="108" t="s">
        <v>49</v>
      </c>
      <c r="B96" s="88" t="s">
        <v>138</v>
      </c>
      <c r="C96" s="78" t="s">
        <v>34</v>
      </c>
      <c r="D96" s="84">
        <v>386.4</v>
      </c>
      <c r="E96" s="1">
        <v>0</v>
      </c>
      <c r="F96" s="85">
        <f t="shared" si="2"/>
        <v>0</v>
      </c>
    </row>
    <row r="97" spans="1:6" x14ac:dyDescent="0.25">
      <c r="A97" s="108"/>
      <c r="B97" s="187"/>
      <c r="C97" s="78"/>
      <c r="D97" s="84"/>
      <c r="E97" s="39"/>
      <c r="F97" s="113"/>
    </row>
    <row r="98" spans="1:6" ht="81" customHeight="1" x14ac:dyDescent="0.25">
      <c r="A98" s="108" t="s">
        <v>50</v>
      </c>
      <c r="B98" s="88" t="s">
        <v>139</v>
      </c>
      <c r="C98" s="78" t="s">
        <v>34</v>
      </c>
      <c r="D98" s="152">
        <v>357.6</v>
      </c>
      <c r="E98" s="1">
        <v>0</v>
      </c>
      <c r="F98" s="85">
        <f t="shared" si="2"/>
        <v>0</v>
      </c>
    </row>
    <row r="99" spans="1:6" x14ac:dyDescent="0.25">
      <c r="A99" s="108"/>
      <c r="B99" s="110"/>
      <c r="C99" s="78"/>
      <c r="D99" s="84"/>
      <c r="E99" s="39"/>
      <c r="F99" s="113"/>
    </row>
    <row r="100" spans="1:6" ht="67.5" customHeight="1" x14ac:dyDescent="0.25">
      <c r="A100" s="108" t="s">
        <v>51</v>
      </c>
      <c r="B100" s="88" t="s">
        <v>142</v>
      </c>
      <c r="C100" s="78" t="s">
        <v>34</v>
      </c>
      <c r="D100" s="84">
        <v>289.8</v>
      </c>
      <c r="E100" s="1">
        <v>0</v>
      </c>
      <c r="F100" s="85">
        <f t="shared" si="2"/>
        <v>0</v>
      </c>
    </row>
    <row r="101" spans="1:6" x14ac:dyDescent="0.25">
      <c r="A101" s="108"/>
      <c r="B101" s="88"/>
      <c r="C101" s="78"/>
      <c r="D101" s="84"/>
      <c r="E101" s="1"/>
      <c r="F101" s="85"/>
    </row>
    <row r="102" spans="1:6" ht="38.25" x14ac:dyDescent="0.25">
      <c r="A102" s="108" t="s">
        <v>52</v>
      </c>
      <c r="B102" s="88" t="s">
        <v>168</v>
      </c>
      <c r="C102" s="78" t="s">
        <v>18</v>
      </c>
      <c r="D102" s="84">
        <v>1</v>
      </c>
      <c r="E102" s="1">
        <v>0</v>
      </c>
      <c r="F102" s="85">
        <f t="shared" ref="F102" si="3">D102*E102</f>
        <v>0</v>
      </c>
    </row>
    <row r="103" spans="1:6" x14ac:dyDescent="0.25">
      <c r="A103" s="108"/>
      <c r="B103" s="187"/>
      <c r="C103" s="78"/>
      <c r="D103" s="84"/>
      <c r="E103" s="39"/>
      <c r="F103" s="113"/>
    </row>
    <row r="104" spans="1:6" ht="25.5" x14ac:dyDescent="0.25">
      <c r="A104" s="108" t="s">
        <v>53</v>
      </c>
      <c r="B104" s="88" t="s">
        <v>163</v>
      </c>
      <c r="C104" s="78" t="s">
        <v>39</v>
      </c>
      <c r="D104" s="84">
        <v>3670.8</v>
      </c>
      <c r="E104" s="1">
        <v>0</v>
      </c>
      <c r="F104" s="85">
        <f t="shared" si="2"/>
        <v>0</v>
      </c>
    </row>
    <row r="105" spans="1:6" x14ac:dyDescent="0.25">
      <c r="A105" s="108"/>
      <c r="B105" s="88"/>
      <c r="C105" s="78"/>
      <c r="D105" s="84"/>
      <c r="E105" s="1"/>
      <c r="F105" s="85"/>
    </row>
    <row r="106" spans="1:6" ht="25.5" x14ac:dyDescent="0.25">
      <c r="A106" s="108" t="s">
        <v>54</v>
      </c>
      <c r="B106" s="88" t="s">
        <v>176</v>
      </c>
      <c r="C106" s="78" t="s">
        <v>39</v>
      </c>
      <c r="D106" s="84">
        <v>3670.8</v>
      </c>
      <c r="E106" s="1">
        <v>0</v>
      </c>
      <c r="F106" s="85">
        <f t="shared" ref="F106" si="4">D106*E106</f>
        <v>0</v>
      </c>
    </row>
    <row r="107" spans="1:6" x14ac:dyDescent="0.25">
      <c r="A107" s="108"/>
      <c r="B107" s="88"/>
      <c r="C107" s="78"/>
      <c r="D107" s="84"/>
      <c r="E107" s="1"/>
      <c r="F107" s="85"/>
    </row>
    <row r="108" spans="1:6" ht="75.75" customHeight="1" x14ac:dyDescent="0.25">
      <c r="A108" s="108" t="s">
        <v>144</v>
      </c>
      <c r="B108" s="88" t="s">
        <v>143</v>
      </c>
      <c r="C108" s="78" t="s">
        <v>39</v>
      </c>
      <c r="D108" s="84">
        <f>3670-D110</f>
        <v>2670</v>
      </c>
      <c r="E108" s="1">
        <v>0</v>
      </c>
      <c r="F108" s="85">
        <f t="shared" ref="F108" si="5">D108*E108</f>
        <v>0</v>
      </c>
    </row>
    <row r="109" spans="1:6" x14ac:dyDescent="0.25">
      <c r="A109" s="108"/>
      <c r="B109" s="88"/>
      <c r="C109" s="78"/>
      <c r="D109" s="84"/>
      <c r="E109" s="1"/>
      <c r="F109" s="113"/>
    </row>
    <row r="110" spans="1:6" ht="89.25" x14ac:dyDescent="0.25">
      <c r="A110" s="108" t="s">
        <v>58</v>
      </c>
      <c r="B110" s="88" t="s">
        <v>164</v>
      </c>
      <c r="C110" s="78" t="s">
        <v>39</v>
      </c>
      <c r="D110" s="84">
        <v>1000</v>
      </c>
      <c r="E110" s="1">
        <v>0</v>
      </c>
      <c r="F110" s="85">
        <f t="shared" si="2"/>
        <v>0</v>
      </c>
    </row>
    <row r="111" spans="1:6" x14ac:dyDescent="0.25">
      <c r="A111" s="108"/>
      <c r="B111" s="187"/>
      <c r="C111" s="78"/>
      <c r="D111" s="84"/>
      <c r="E111" s="1"/>
      <c r="F111" s="113"/>
    </row>
    <row r="112" spans="1:6" ht="51" x14ac:dyDescent="0.25">
      <c r="A112" s="108" t="s">
        <v>59</v>
      </c>
      <c r="B112" s="88" t="s">
        <v>165</v>
      </c>
      <c r="C112" s="78" t="s">
        <v>45</v>
      </c>
      <c r="D112" s="152">
        <v>485</v>
      </c>
      <c r="E112" s="1">
        <v>0</v>
      </c>
      <c r="F112" s="85">
        <f t="shared" si="2"/>
        <v>0</v>
      </c>
    </row>
    <row r="113" spans="1:8" x14ac:dyDescent="0.25">
      <c r="A113" s="108"/>
      <c r="B113" s="88"/>
      <c r="C113" s="78"/>
      <c r="D113" s="84"/>
      <c r="E113" s="1"/>
      <c r="F113" s="85"/>
    </row>
    <row r="114" spans="1:8" ht="77.25" customHeight="1" x14ac:dyDescent="0.25">
      <c r="A114" s="108" t="s">
        <v>60</v>
      </c>
      <c r="B114" s="88" t="s">
        <v>177</v>
      </c>
      <c r="C114" s="78" t="s">
        <v>39</v>
      </c>
      <c r="D114" s="84">
        <v>8</v>
      </c>
      <c r="E114" s="1">
        <v>0</v>
      </c>
      <c r="F114" s="85">
        <f t="shared" ref="F114" si="6">D114*E114</f>
        <v>0</v>
      </c>
    </row>
    <row r="115" spans="1:8" x14ac:dyDescent="0.25">
      <c r="A115" s="108"/>
      <c r="B115" s="88"/>
      <c r="C115" s="78"/>
      <c r="D115" s="84"/>
      <c r="E115" s="1"/>
      <c r="F115" s="85"/>
    </row>
    <row r="116" spans="1:8" ht="63" customHeight="1" x14ac:dyDescent="0.25">
      <c r="A116" s="108" t="s">
        <v>61</v>
      </c>
      <c r="B116" s="88" t="s">
        <v>178</v>
      </c>
      <c r="C116" s="78" t="s">
        <v>39</v>
      </c>
      <c r="D116" s="84">
        <v>8</v>
      </c>
      <c r="E116" s="1">
        <v>0</v>
      </c>
      <c r="F116" s="85">
        <f t="shared" ref="F116" si="7">D116*E116</f>
        <v>0</v>
      </c>
    </row>
    <row r="117" spans="1:8" x14ac:dyDescent="0.25">
      <c r="A117" s="108"/>
      <c r="B117" s="88"/>
      <c r="C117" s="78"/>
      <c r="D117" s="84"/>
      <c r="E117" s="1"/>
      <c r="F117" s="113"/>
    </row>
    <row r="118" spans="1:8" ht="38.25" x14ac:dyDescent="0.4">
      <c r="A118" s="108" t="s">
        <v>62</v>
      </c>
      <c r="B118" s="88" t="s">
        <v>150</v>
      </c>
      <c r="C118" s="78" t="s">
        <v>18</v>
      </c>
      <c r="D118" s="84">
        <v>1</v>
      </c>
      <c r="E118" s="1">
        <v>0</v>
      </c>
      <c r="F118" s="85">
        <f t="shared" si="2"/>
        <v>0</v>
      </c>
      <c r="H118" s="178"/>
    </row>
    <row r="119" spans="1:8" x14ac:dyDescent="0.25">
      <c r="A119" s="108"/>
      <c r="B119" s="88"/>
      <c r="C119" s="78"/>
      <c r="D119" s="84"/>
      <c r="E119" s="1"/>
      <c r="F119" s="113"/>
    </row>
    <row r="120" spans="1:8" ht="40.5" customHeight="1" x14ac:dyDescent="0.25">
      <c r="A120" s="108" t="s">
        <v>63</v>
      </c>
      <c r="B120" s="88" t="s">
        <v>152</v>
      </c>
      <c r="C120" s="78" t="s">
        <v>18</v>
      </c>
      <c r="D120" s="84">
        <v>1</v>
      </c>
      <c r="E120" s="1">
        <v>0</v>
      </c>
      <c r="F120" s="85">
        <f t="shared" si="2"/>
        <v>0</v>
      </c>
      <c r="H120" s="188"/>
    </row>
    <row r="121" spans="1:8" x14ac:dyDescent="0.25">
      <c r="A121" s="108"/>
      <c r="B121" s="88"/>
      <c r="C121" s="78"/>
      <c r="D121" s="84"/>
      <c r="E121" s="1"/>
      <c r="F121" s="113"/>
    </row>
    <row r="122" spans="1:8" ht="25.5" x14ac:dyDescent="0.25">
      <c r="A122" s="108" t="s">
        <v>67</v>
      </c>
      <c r="B122" s="88" t="s">
        <v>55</v>
      </c>
      <c r="C122" s="78" t="s">
        <v>18</v>
      </c>
      <c r="D122" s="84">
        <v>2</v>
      </c>
      <c r="E122" s="1">
        <v>0</v>
      </c>
      <c r="F122" s="85">
        <f t="shared" si="2"/>
        <v>0</v>
      </c>
    </row>
    <row r="123" spans="1:8" x14ac:dyDescent="0.25">
      <c r="A123" s="108"/>
      <c r="B123" s="88"/>
      <c r="C123" s="78"/>
      <c r="D123" s="84"/>
      <c r="E123" s="1"/>
      <c r="F123" s="113"/>
    </row>
    <row r="124" spans="1:8" ht="25.5" x14ac:dyDescent="0.25">
      <c r="A124" s="108" t="s">
        <v>68</v>
      </c>
      <c r="B124" s="88" t="s">
        <v>56</v>
      </c>
      <c r="C124" s="78" t="s">
        <v>34</v>
      </c>
      <c r="D124" s="84">
        <v>5</v>
      </c>
      <c r="E124" s="1">
        <v>0</v>
      </c>
      <c r="F124" s="85">
        <f t="shared" si="2"/>
        <v>0</v>
      </c>
    </row>
    <row r="125" spans="1:8" x14ac:dyDescent="0.25">
      <c r="A125" s="108"/>
      <c r="B125" s="88"/>
      <c r="C125" s="78"/>
      <c r="D125" s="84"/>
      <c r="E125" s="1"/>
      <c r="F125" s="113"/>
    </row>
    <row r="126" spans="1:8" ht="38.25" x14ac:dyDescent="0.25">
      <c r="A126" s="108" t="s">
        <v>69</v>
      </c>
      <c r="B126" s="88" t="s">
        <v>151</v>
      </c>
      <c r="C126" s="78" t="s">
        <v>34</v>
      </c>
      <c r="D126" s="84">
        <v>75</v>
      </c>
      <c r="E126" s="1">
        <v>0</v>
      </c>
      <c r="F126" s="85">
        <f t="shared" si="2"/>
        <v>0</v>
      </c>
    </row>
    <row r="127" spans="1:8" x14ac:dyDescent="0.25">
      <c r="A127" s="108"/>
      <c r="B127" s="160"/>
      <c r="C127" s="78"/>
      <c r="D127" s="84"/>
      <c r="E127" s="3"/>
      <c r="F127" s="113"/>
    </row>
    <row r="128" spans="1:8" ht="29.25" customHeight="1" x14ac:dyDescent="0.25">
      <c r="A128" s="108" t="s">
        <v>70</v>
      </c>
      <c r="B128" s="88" t="s">
        <v>145</v>
      </c>
      <c r="C128" s="78" t="s">
        <v>34</v>
      </c>
      <c r="D128" s="84">
        <v>150</v>
      </c>
      <c r="E128" s="1">
        <v>0</v>
      </c>
      <c r="F128" s="85">
        <f t="shared" si="2"/>
        <v>0</v>
      </c>
    </row>
    <row r="129" spans="1:8" x14ac:dyDescent="0.25">
      <c r="A129" s="108"/>
      <c r="B129" s="120"/>
      <c r="C129" s="78"/>
      <c r="D129" s="84"/>
      <c r="E129" s="3"/>
      <c r="F129" s="113"/>
    </row>
    <row r="130" spans="1:8" ht="39.75" customHeight="1" x14ac:dyDescent="0.25">
      <c r="A130" s="108" t="s">
        <v>71</v>
      </c>
      <c r="B130" s="160" t="s">
        <v>185</v>
      </c>
      <c r="C130" s="78" t="s">
        <v>45</v>
      </c>
      <c r="D130" s="84">
        <v>1932</v>
      </c>
      <c r="E130" s="1">
        <v>0</v>
      </c>
      <c r="F130" s="85">
        <f t="shared" si="2"/>
        <v>0</v>
      </c>
      <c r="H130" s="188"/>
    </row>
    <row r="131" spans="1:8" x14ac:dyDescent="0.25">
      <c r="A131" s="108"/>
      <c r="B131" s="160"/>
      <c r="C131" s="78"/>
      <c r="D131" s="84"/>
      <c r="E131" s="3"/>
      <c r="F131" s="113"/>
    </row>
    <row r="132" spans="1:8" ht="51" x14ac:dyDescent="0.25">
      <c r="A132" s="108" t="s">
        <v>72</v>
      </c>
      <c r="B132" s="160" t="s">
        <v>146</v>
      </c>
      <c r="C132" s="78" t="s">
        <v>34</v>
      </c>
      <c r="D132" s="84">
        <v>10</v>
      </c>
      <c r="E132" s="1">
        <v>0</v>
      </c>
      <c r="F132" s="85">
        <f t="shared" si="2"/>
        <v>0</v>
      </c>
    </row>
    <row r="133" spans="1:8" x14ac:dyDescent="0.25">
      <c r="A133" s="108"/>
      <c r="B133" s="160"/>
      <c r="C133" s="78"/>
      <c r="D133" s="84"/>
      <c r="E133" s="3"/>
      <c r="F133" s="113"/>
    </row>
    <row r="134" spans="1:8" ht="25.5" x14ac:dyDescent="0.25">
      <c r="A134" s="108" t="s">
        <v>149</v>
      </c>
      <c r="B134" s="160" t="s">
        <v>166</v>
      </c>
      <c r="C134" s="78" t="s">
        <v>45</v>
      </c>
      <c r="D134" s="122">
        <v>1452</v>
      </c>
      <c r="E134" s="1">
        <v>0</v>
      </c>
      <c r="F134" s="85">
        <f t="shared" si="2"/>
        <v>0</v>
      </c>
    </row>
    <row r="135" spans="1:8" x14ac:dyDescent="0.25">
      <c r="A135" s="108"/>
      <c r="B135" s="160"/>
      <c r="C135" s="78"/>
      <c r="D135" s="84"/>
      <c r="E135" s="3"/>
      <c r="F135" s="113"/>
    </row>
    <row r="136" spans="1:8" ht="38.25" x14ac:dyDescent="0.25">
      <c r="A136" s="108" t="s">
        <v>153</v>
      </c>
      <c r="B136" s="160" t="s">
        <v>775</v>
      </c>
      <c r="C136" s="78" t="s">
        <v>18</v>
      </c>
      <c r="D136" s="84">
        <v>1</v>
      </c>
      <c r="E136" s="1">
        <v>0</v>
      </c>
      <c r="F136" s="85">
        <f t="shared" si="2"/>
        <v>0</v>
      </c>
    </row>
    <row r="137" spans="1:8" ht="25.5" x14ac:dyDescent="0.25">
      <c r="A137" s="108" t="s">
        <v>1190</v>
      </c>
      <c r="B137" s="160" t="s">
        <v>772</v>
      </c>
      <c r="C137" s="78" t="s">
        <v>96</v>
      </c>
      <c r="D137" s="84">
        <v>7</v>
      </c>
      <c r="E137" s="3"/>
      <c r="F137" s="85"/>
    </row>
    <row r="138" spans="1:8" x14ac:dyDescent="0.25">
      <c r="A138" s="108" t="s">
        <v>1191</v>
      </c>
      <c r="B138" s="160" t="s">
        <v>773</v>
      </c>
      <c r="C138" s="78" t="s">
        <v>96</v>
      </c>
      <c r="D138" s="84">
        <v>7</v>
      </c>
      <c r="E138" s="3"/>
      <c r="F138" s="85"/>
    </row>
    <row r="139" spans="1:8" x14ac:dyDescent="0.25">
      <c r="A139" s="108" t="s">
        <v>1192</v>
      </c>
      <c r="B139" s="160" t="s">
        <v>65</v>
      </c>
      <c r="C139" s="78" t="s">
        <v>66</v>
      </c>
      <c r="D139" s="84">
        <v>1</v>
      </c>
      <c r="E139" s="3"/>
      <c r="F139" s="85"/>
    </row>
    <row r="140" spans="1:8" x14ac:dyDescent="0.25">
      <c r="A140" s="108" t="s">
        <v>1193</v>
      </c>
      <c r="B140" s="160" t="s">
        <v>774</v>
      </c>
      <c r="C140" s="78" t="s">
        <v>96</v>
      </c>
      <c r="D140" s="84">
        <v>7</v>
      </c>
      <c r="E140" s="3"/>
      <c r="F140" s="85"/>
    </row>
    <row r="141" spans="1:8" x14ac:dyDescent="0.25">
      <c r="A141" s="108"/>
      <c r="B141" s="160"/>
      <c r="C141" s="78"/>
      <c r="D141" s="84"/>
      <c r="E141" s="3"/>
      <c r="F141" s="85"/>
    </row>
    <row r="142" spans="1:8" ht="102" x14ac:dyDescent="0.25">
      <c r="A142" s="108" t="s">
        <v>154</v>
      </c>
      <c r="B142" s="83" t="s">
        <v>318</v>
      </c>
      <c r="C142" s="78"/>
      <c r="D142" s="84"/>
      <c r="E142" s="1"/>
      <c r="F142" s="85"/>
    </row>
    <row r="143" spans="1:8" ht="25.5" x14ac:dyDescent="0.25">
      <c r="A143" s="108" t="s">
        <v>1194</v>
      </c>
      <c r="B143" s="160" t="s">
        <v>770</v>
      </c>
      <c r="C143" s="78" t="s">
        <v>66</v>
      </c>
      <c r="D143" s="84">
        <v>1</v>
      </c>
      <c r="E143" s="1">
        <v>0</v>
      </c>
      <c r="F143" s="85">
        <f>D143*E143</f>
        <v>0</v>
      </c>
    </row>
    <row r="144" spans="1:8" x14ac:dyDescent="0.25">
      <c r="A144" s="108"/>
      <c r="B144" s="160"/>
      <c r="C144" s="78"/>
      <c r="D144" s="84"/>
      <c r="E144" s="3"/>
      <c r="F144" s="85"/>
    </row>
    <row r="145" spans="1:8" ht="38.25" x14ac:dyDescent="0.25">
      <c r="A145" s="108" t="s">
        <v>155</v>
      </c>
      <c r="B145" s="120" t="s">
        <v>175</v>
      </c>
      <c r="C145" s="78"/>
      <c r="D145" s="84"/>
      <c r="E145" s="1"/>
      <c r="F145" s="85"/>
    </row>
    <row r="146" spans="1:8" x14ac:dyDescent="0.25">
      <c r="A146" s="108" t="s">
        <v>337</v>
      </c>
      <c r="B146" s="160" t="s">
        <v>771</v>
      </c>
      <c r="C146" s="78" t="s">
        <v>66</v>
      </c>
      <c r="D146" s="84">
        <v>2</v>
      </c>
      <c r="E146" s="1">
        <v>0</v>
      </c>
      <c r="F146" s="85">
        <f>D146*E146</f>
        <v>0</v>
      </c>
    </row>
    <row r="147" spans="1:8" x14ac:dyDescent="0.25">
      <c r="A147" s="108"/>
      <c r="B147" s="160"/>
      <c r="C147" s="78"/>
      <c r="D147" s="84"/>
      <c r="E147" s="1"/>
      <c r="F147" s="85"/>
    </row>
    <row r="148" spans="1:8" ht="103.5" customHeight="1" x14ac:dyDescent="0.25">
      <c r="A148" s="108" t="s">
        <v>156</v>
      </c>
      <c r="B148" s="88" t="s">
        <v>172</v>
      </c>
      <c r="C148" s="78" t="s">
        <v>18</v>
      </c>
      <c r="D148" s="84">
        <v>3</v>
      </c>
      <c r="E148" s="1">
        <v>0</v>
      </c>
      <c r="F148" s="85">
        <f>D148*E148</f>
        <v>0</v>
      </c>
    </row>
    <row r="149" spans="1:8" x14ac:dyDescent="0.25">
      <c r="A149" s="108"/>
      <c r="B149" s="160"/>
      <c r="C149" s="78"/>
      <c r="D149" s="84"/>
      <c r="E149" s="3"/>
      <c r="F149" s="85"/>
    </row>
    <row r="150" spans="1:8" ht="51" x14ac:dyDescent="0.25">
      <c r="A150" s="108" t="s">
        <v>161</v>
      </c>
      <c r="B150" s="160" t="s">
        <v>167</v>
      </c>
      <c r="C150" s="78" t="s">
        <v>114</v>
      </c>
      <c r="D150" s="84">
        <v>20</v>
      </c>
      <c r="E150" s="1">
        <v>0</v>
      </c>
      <c r="F150" s="85">
        <f>D150*E150</f>
        <v>0</v>
      </c>
    </row>
    <row r="151" spans="1:8" x14ac:dyDescent="0.25">
      <c r="A151" s="109"/>
      <c r="B151" s="160"/>
      <c r="C151" s="78"/>
      <c r="D151" s="84"/>
      <c r="E151" s="3"/>
      <c r="F151" s="85"/>
    </row>
    <row r="152" spans="1:8" ht="26.25" x14ac:dyDescent="0.4">
      <c r="A152" s="108" t="s">
        <v>162</v>
      </c>
      <c r="B152" s="160" t="s">
        <v>73</v>
      </c>
      <c r="C152" s="78" t="s">
        <v>45</v>
      </c>
      <c r="D152" s="84">
        <v>1410</v>
      </c>
      <c r="E152" s="1">
        <v>0</v>
      </c>
      <c r="F152" s="85">
        <f>D152*E152</f>
        <v>0</v>
      </c>
      <c r="H152" s="178"/>
    </row>
    <row r="153" spans="1:8" ht="15.75" thickBot="1" x14ac:dyDescent="0.3">
      <c r="A153" s="108"/>
      <c r="B153" s="189"/>
      <c r="C153" s="124"/>
      <c r="D153" s="125"/>
      <c r="E153" s="172"/>
      <c r="F153" s="85"/>
    </row>
    <row r="154" spans="1:8" ht="16.5" thickTop="1" thickBot="1" x14ac:dyDescent="0.3">
      <c r="A154" s="127" t="s">
        <v>74</v>
      </c>
      <c r="B154" s="94"/>
      <c r="C154" s="95"/>
      <c r="D154" s="96"/>
      <c r="E154" s="613"/>
      <c r="F154" s="128">
        <f>SUM(F65:F153)</f>
        <v>0</v>
      </c>
    </row>
    <row r="155" spans="1:8" ht="15.75" thickTop="1" x14ac:dyDescent="0.25">
      <c r="A155" s="589"/>
      <c r="B155" s="589"/>
      <c r="C155" s="182"/>
      <c r="D155" s="183"/>
      <c r="E155" s="620"/>
      <c r="F155" s="80"/>
    </row>
    <row r="156" spans="1:8" x14ac:dyDescent="0.25">
      <c r="A156" s="71" t="s">
        <v>8</v>
      </c>
      <c r="B156" s="72" t="s">
        <v>75</v>
      </c>
      <c r="C156" s="73"/>
      <c r="D156" s="104"/>
      <c r="E156" s="614"/>
      <c r="F156" s="130"/>
    </row>
    <row r="157" spans="1:8" x14ac:dyDescent="0.25">
      <c r="A157" s="76"/>
      <c r="B157" s="77"/>
      <c r="C157" s="78"/>
      <c r="D157" s="84"/>
      <c r="E157" s="1"/>
      <c r="F157" s="85"/>
    </row>
    <row r="158" spans="1:8" ht="51" x14ac:dyDescent="0.25">
      <c r="A158" s="82" t="s">
        <v>76</v>
      </c>
      <c r="B158" s="88" t="s">
        <v>169</v>
      </c>
      <c r="C158" s="78" t="s">
        <v>77</v>
      </c>
      <c r="D158" s="84">
        <v>10</v>
      </c>
      <c r="E158" s="1">
        <v>0</v>
      </c>
      <c r="F158" s="85">
        <f>D158*E158</f>
        <v>0</v>
      </c>
    </row>
    <row r="159" spans="1:8" x14ac:dyDescent="0.25">
      <c r="A159" s="82"/>
      <c r="B159" s="88"/>
      <c r="C159" s="78"/>
      <c r="D159" s="84"/>
      <c r="E159" s="1"/>
      <c r="F159" s="85"/>
    </row>
    <row r="160" spans="1:8" ht="38.25" x14ac:dyDescent="0.4">
      <c r="A160" s="82" t="s">
        <v>78</v>
      </c>
      <c r="B160" s="190" t="s">
        <v>199</v>
      </c>
      <c r="C160" s="132" t="s">
        <v>77</v>
      </c>
      <c r="D160" s="122">
        <v>18</v>
      </c>
      <c r="E160" s="1">
        <v>0</v>
      </c>
      <c r="F160" s="85">
        <f>D160*E160</f>
        <v>0</v>
      </c>
      <c r="H160" s="178"/>
    </row>
    <row r="161" spans="1:6" x14ac:dyDescent="0.25">
      <c r="A161" s="82"/>
      <c r="B161" s="187"/>
      <c r="C161" s="78"/>
      <c r="D161" s="84"/>
      <c r="E161" s="1"/>
      <c r="F161" s="85"/>
    </row>
    <row r="162" spans="1:6" ht="38.25" x14ac:dyDescent="0.25">
      <c r="A162" s="82" t="s">
        <v>79</v>
      </c>
      <c r="B162" s="88" t="s">
        <v>160</v>
      </c>
      <c r="C162" s="78" t="s">
        <v>18</v>
      </c>
      <c r="D162" s="84">
        <v>1</v>
      </c>
      <c r="E162" s="1">
        <v>0</v>
      </c>
      <c r="F162" s="85">
        <f>D162*E162</f>
        <v>0</v>
      </c>
    </row>
    <row r="163" spans="1:6" x14ac:dyDescent="0.25">
      <c r="A163" s="82"/>
      <c r="B163" s="187"/>
      <c r="C163" s="78"/>
      <c r="D163" s="84"/>
      <c r="E163" s="1"/>
      <c r="F163" s="85"/>
    </row>
    <row r="164" spans="1:6" ht="25.5" x14ac:dyDescent="0.25">
      <c r="A164" s="82" t="s">
        <v>80</v>
      </c>
      <c r="B164" s="88" t="s">
        <v>159</v>
      </c>
      <c r="C164" s="78" t="s">
        <v>18</v>
      </c>
      <c r="D164" s="84">
        <v>1</v>
      </c>
      <c r="E164" s="1">
        <v>0</v>
      </c>
      <c r="F164" s="85">
        <f>D164*E164</f>
        <v>0</v>
      </c>
    </row>
    <row r="165" spans="1:6" x14ac:dyDescent="0.25">
      <c r="A165" s="82"/>
      <c r="B165" s="187"/>
      <c r="C165" s="78"/>
      <c r="D165" s="84"/>
      <c r="E165" s="1"/>
      <c r="F165" s="85"/>
    </row>
    <row r="166" spans="1:6" ht="51" x14ac:dyDescent="0.25">
      <c r="A166" s="82" t="s">
        <v>81</v>
      </c>
      <c r="B166" s="88" t="s">
        <v>157</v>
      </c>
      <c r="C166" s="78" t="s">
        <v>18</v>
      </c>
      <c r="D166" s="84">
        <v>1</v>
      </c>
      <c r="E166" s="1">
        <v>0</v>
      </c>
      <c r="F166" s="85">
        <f>D166*E166</f>
        <v>0</v>
      </c>
    </row>
    <row r="167" spans="1:6" x14ac:dyDescent="0.25">
      <c r="A167" s="82"/>
      <c r="B167" s="187"/>
      <c r="C167" s="78"/>
      <c r="D167" s="84"/>
      <c r="E167" s="1"/>
      <c r="F167" s="85"/>
    </row>
    <row r="168" spans="1:6" x14ac:dyDescent="0.25">
      <c r="A168" s="627" t="s">
        <v>82</v>
      </c>
      <c r="B168" s="734" t="s">
        <v>158</v>
      </c>
      <c r="C168" s="629" t="s">
        <v>18</v>
      </c>
      <c r="D168" s="630">
        <v>0</v>
      </c>
      <c r="E168" s="633"/>
      <c r="F168" s="631">
        <f>D168*E168</f>
        <v>0</v>
      </c>
    </row>
    <row r="169" spans="1:6" x14ac:dyDescent="0.25">
      <c r="A169" s="82"/>
      <c r="B169" s="187"/>
      <c r="C169" s="78"/>
      <c r="D169" s="84"/>
      <c r="E169" s="1"/>
      <c r="F169" s="85"/>
    </row>
    <row r="170" spans="1:6" ht="26.25" customHeight="1" x14ac:dyDescent="0.25">
      <c r="A170" s="82" t="s">
        <v>83</v>
      </c>
      <c r="B170" s="88" t="s">
        <v>741</v>
      </c>
      <c r="C170" s="132" t="s">
        <v>77</v>
      </c>
      <c r="D170" s="84">
        <v>35</v>
      </c>
      <c r="E170" s="1">
        <v>0</v>
      </c>
      <c r="F170" s="85">
        <f>D170*E170</f>
        <v>0</v>
      </c>
    </row>
    <row r="171" spans="1:6" x14ac:dyDescent="0.25">
      <c r="A171" s="82"/>
      <c r="B171" s="187"/>
      <c r="C171" s="78"/>
      <c r="D171" s="84"/>
      <c r="E171" s="1"/>
      <c r="F171" s="85"/>
    </row>
    <row r="172" spans="1:6" ht="39" customHeight="1" x14ac:dyDescent="0.25">
      <c r="A172" s="82" t="s">
        <v>84</v>
      </c>
      <c r="B172" s="88" t="s">
        <v>85</v>
      </c>
      <c r="C172" s="132" t="s">
        <v>77</v>
      </c>
      <c r="D172" s="84">
        <v>15</v>
      </c>
      <c r="E172" s="1">
        <v>0</v>
      </c>
      <c r="F172" s="85">
        <f>D172*E172</f>
        <v>0</v>
      </c>
    </row>
    <row r="173" spans="1:6" x14ac:dyDescent="0.25">
      <c r="A173" s="82"/>
      <c r="B173" s="187"/>
      <c r="C173" s="78"/>
      <c r="D173" s="84"/>
      <c r="E173" s="1"/>
      <c r="F173" s="85"/>
    </row>
    <row r="174" spans="1:6" ht="25.5" x14ac:dyDescent="0.25">
      <c r="A174" s="82" t="s">
        <v>86</v>
      </c>
      <c r="B174" s="88" t="s">
        <v>87</v>
      </c>
      <c r="C174" s="78"/>
      <c r="D174" s="84"/>
      <c r="E174" s="1"/>
      <c r="F174" s="85"/>
    </row>
    <row r="175" spans="1:6" x14ac:dyDescent="0.25">
      <c r="A175" s="76"/>
      <c r="B175" s="187" t="s">
        <v>88</v>
      </c>
      <c r="C175" s="78" t="s">
        <v>77</v>
      </c>
      <c r="D175" s="84">
        <v>56</v>
      </c>
      <c r="E175" s="1">
        <v>0</v>
      </c>
      <c r="F175" s="85">
        <f>D175*E175</f>
        <v>0</v>
      </c>
    </row>
    <row r="176" spans="1:6" x14ac:dyDescent="0.25">
      <c r="A176" s="76"/>
      <c r="B176" s="187" t="s">
        <v>89</v>
      </c>
      <c r="C176" s="78" t="s">
        <v>77</v>
      </c>
      <c r="D176" s="84">
        <v>56</v>
      </c>
      <c r="E176" s="1">
        <v>0</v>
      </c>
      <c r="F176" s="85">
        <f>D176*E176</f>
        <v>0</v>
      </c>
    </row>
    <row r="177" spans="1:6" x14ac:dyDescent="0.25">
      <c r="A177" s="77"/>
      <c r="B177" s="187" t="s">
        <v>90</v>
      </c>
      <c r="C177" s="78" t="s">
        <v>77</v>
      </c>
      <c r="D177" s="84">
        <v>56</v>
      </c>
      <c r="E177" s="1">
        <v>0</v>
      </c>
      <c r="F177" s="85">
        <f>D177*E177</f>
        <v>0</v>
      </c>
    </row>
    <row r="178" spans="1:6" x14ac:dyDescent="0.25">
      <c r="A178" s="77"/>
      <c r="B178" s="187"/>
      <c r="C178" s="78"/>
      <c r="D178" s="84"/>
      <c r="E178" s="1"/>
      <c r="F178" s="85"/>
    </row>
    <row r="179" spans="1:6" x14ac:dyDescent="0.25">
      <c r="A179" s="558"/>
      <c r="B179" s="118"/>
      <c r="C179" s="154"/>
      <c r="D179" s="155"/>
      <c r="E179" s="7"/>
      <c r="F179" s="144"/>
    </row>
    <row r="180" spans="1:6" ht="15.75" thickBot="1" x14ac:dyDescent="0.3">
      <c r="A180" s="133"/>
      <c r="B180" s="134"/>
      <c r="C180" s="124"/>
      <c r="D180" s="125"/>
      <c r="E180" s="172"/>
      <c r="F180" s="85"/>
    </row>
    <row r="181" spans="1:6" ht="16.5" thickTop="1" thickBot="1" x14ac:dyDescent="0.3">
      <c r="A181" s="93" t="s">
        <v>91</v>
      </c>
      <c r="B181" s="94"/>
      <c r="C181" s="95"/>
      <c r="D181" s="96"/>
      <c r="E181" s="613"/>
      <c r="F181" s="128">
        <f>SUM(F158:F179)</f>
        <v>0</v>
      </c>
    </row>
    <row r="182" spans="1:6" ht="15.75" thickTop="1" x14ac:dyDescent="0.25">
      <c r="A182" s="181"/>
      <c r="B182" s="589"/>
      <c r="C182" s="182"/>
      <c r="D182" s="183"/>
      <c r="E182" s="620"/>
      <c r="F182" s="80"/>
    </row>
    <row r="183" spans="1:6" x14ac:dyDescent="0.25">
      <c r="A183" s="71" t="s">
        <v>9</v>
      </c>
      <c r="B183" s="72" t="s">
        <v>92</v>
      </c>
      <c r="C183" s="73"/>
      <c r="D183" s="104"/>
      <c r="E183" s="614"/>
      <c r="F183" s="130"/>
    </row>
    <row r="184" spans="1:6" x14ac:dyDescent="0.25">
      <c r="A184" s="76"/>
      <c r="B184" s="77"/>
      <c r="C184" s="78"/>
      <c r="D184" s="84"/>
      <c r="E184" s="1"/>
      <c r="F184" s="85"/>
    </row>
    <row r="185" spans="1:6" ht="89.25" x14ac:dyDescent="0.25">
      <c r="A185" s="76"/>
      <c r="B185" s="135" t="s">
        <v>93</v>
      </c>
      <c r="C185" s="78"/>
      <c r="D185" s="84"/>
      <c r="E185" s="1"/>
      <c r="F185" s="85"/>
    </row>
    <row r="186" spans="1:6" x14ac:dyDescent="0.25">
      <c r="A186" s="76"/>
      <c r="B186" s="135"/>
      <c r="C186" s="78"/>
      <c r="D186" s="84"/>
      <c r="E186" s="1"/>
      <c r="F186" s="85"/>
    </row>
    <row r="187" spans="1:6" x14ac:dyDescent="0.25">
      <c r="A187" s="77"/>
      <c r="B187" s="136" t="s">
        <v>208</v>
      </c>
      <c r="C187" s="78"/>
      <c r="D187" s="84"/>
      <c r="E187" s="1"/>
      <c r="F187" s="85"/>
    </row>
    <row r="188" spans="1:6" ht="66" customHeight="1" x14ac:dyDescent="0.25">
      <c r="A188" s="108" t="s">
        <v>201</v>
      </c>
      <c r="B188" s="191" t="s">
        <v>742</v>
      </c>
      <c r="C188" s="13" t="s">
        <v>96</v>
      </c>
      <c r="D188" s="137">
        <v>285</v>
      </c>
      <c r="E188" s="1">
        <v>0</v>
      </c>
      <c r="F188" s="85">
        <f>D188*E188</f>
        <v>0</v>
      </c>
    </row>
    <row r="189" spans="1:6" x14ac:dyDescent="0.25">
      <c r="A189" s="108"/>
      <c r="B189" s="145"/>
      <c r="C189" s="13"/>
      <c r="D189" s="137"/>
      <c r="E189" s="1"/>
      <c r="F189" s="85"/>
    </row>
    <row r="190" spans="1:6" ht="66.75" customHeight="1" x14ac:dyDescent="0.25">
      <c r="A190" s="108" t="s">
        <v>202</v>
      </c>
      <c r="B190" s="191" t="s">
        <v>743</v>
      </c>
      <c r="C190" s="13" t="s">
        <v>96</v>
      </c>
      <c r="D190" s="137">
        <v>10</v>
      </c>
      <c r="E190" s="1">
        <v>0</v>
      </c>
      <c r="F190" s="85">
        <f>D190*E190</f>
        <v>0</v>
      </c>
    </row>
    <row r="191" spans="1:6" x14ac:dyDescent="0.25">
      <c r="A191" s="108"/>
      <c r="B191" s="145"/>
      <c r="C191" s="13"/>
      <c r="D191" s="137"/>
      <c r="E191" s="1"/>
      <c r="F191" s="85"/>
    </row>
    <row r="192" spans="1:6" ht="66.75" customHeight="1" x14ac:dyDescent="0.25">
      <c r="A192" s="108" t="s">
        <v>203</v>
      </c>
      <c r="B192" s="191" t="s">
        <v>744</v>
      </c>
      <c r="C192" s="13" t="s">
        <v>96</v>
      </c>
      <c r="D192" s="137">
        <v>1450</v>
      </c>
      <c r="E192" s="1">
        <v>0</v>
      </c>
      <c r="F192" s="85">
        <f>D192*E192</f>
        <v>0</v>
      </c>
    </row>
    <row r="193" spans="1:6" x14ac:dyDescent="0.25">
      <c r="A193" s="108"/>
      <c r="B193" s="138"/>
      <c r="C193" s="13"/>
      <c r="D193" s="137"/>
      <c r="E193" s="1"/>
      <c r="F193" s="85"/>
    </row>
    <row r="194" spans="1:6" ht="55.5" customHeight="1" x14ac:dyDescent="0.25">
      <c r="A194" s="108"/>
      <c r="B194" s="136" t="s">
        <v>320</v>
      </c>
      <c r="C194" s="13"/>
      <c r="D194" s="137"/>
      <c r="E194" s="1"/>
      <c r="F194" s="85"/>
    </row>
    <row r="195" spans="1:6" ht="25.5" x14ac:dyDescent="0.25">
      <c r="A195" s="108" t="s">
        <v>204</v>
      </c>
      <c r="B195" s="191" t="s">
        <v>745</v>
      </c>
      <c r="C195" s="13" t="s">
        <v>66</v>
      </c>
      <c r="D195" s="137">
        <v>15</v>
      </c>
      <c r="E195" s="1">
        <v>0</v>
      </c>
      <c r="F195" s="85">
        <f>D195*E195</f>
        <v>0</v>
      </c>
    </row>
    <row r="196" spans="1:6" x14ac:dyDescent="0.25">
      <c r="A196" s="108"/>
      <c r="B196" s="145"/>
      <c r="C196" s="13"/>
      <c r="D196" s="137"/>
      <c r="E196" s="1"/>
      <c r="F196" s="85"/>
    </row>
    <row r="197" spans="1:6" ht="25.5" x14ac:dyDescent="0.25">
      <c r="A197" s="108" t="s">
        <v>179</v>
      </c>
      <c r="B197" s="191" t="s">
        <v>746</v>
      </c>
      <c r="C197" s="13" t="s">
        <v>66</v>
      </c>
      <c r="D197" s="137">
        <v>10</v>
      </c>
      <c r="E197" s="1">
        <v>0</v>
      </c>
      <c r="F197" s="85">
        <f>D197*E197</f>
        <v>0</v>
      </c>
    </row>
    <row r="198" spans="1:6" x14ac:dyDescent="0.25">
      <c r="A198" s="138"/>
      <c r="B198" s="145"/>
      <c r="C198" s="138"/>
      <c r="D198" s="138"/>
      <c r="E198" s="173"/>
      <c r="F198" s="138"/>
    </row>
    <row r="199" spans="1:6" ht="63.75" x14ac:dyDescent="0.25">
      <c r="A199" s="108" t="s">
        <v>205</v>
      </c>
      <c r="B199" s="191" t="s">
        <v>211</v>
      </c>
      <c r="C199" s="13"/>
      <c r="D199" s="137"/>
      <c r="E199" s="1"/>
      <c r="F199" s="85"/>
    </row>
    <row r="200" spans="1:6" x14ac:dyDescent="0.25">
      <c r="A200" s="138"/>
      <c r="B200" s="145" t="s">
        <v>747</v>
      </c>
      <c r="C200" s="13" t="s">
        <v>66</v>
      </c>
      <c r="D200" s="137">
        <v>1</v>
      </c>
      <c r="E200" s="1">
        <v>0</v>
      </c>
      <c r="F200" s="85">
        <v>0</v>
      </c>
    </row>
    <row r="201" spans="1:6" x14ac:dyDescent="0.25">
      <c r="A201" s="108"/>
      <c r="B201" s="145"/>
      <c r="C201" s="13"/>
      <c r="D201" s="137"/>
      <c r="E201" s="1"/>
      <c r="F201" s="85"/>
    </row>
    <row r="202" spans="1:6" ht="26.25" x14ac:dyDescent="0.25">
      <c r="A202" s="108" t="s">
        <v>180</v>
      </c>
      <c r="B202" s="145" t="s">
        <v>748</v>
      </c>
      <c r="C202" s="13" t="s">
        <v>66</v>
      </c>
      <c r="D202" s="137">
        <v>2</v>
      </c>
      <c r="E202" s="1">
        <v>0</v>
      </c>
      <c r="F202" s="85">
        <f>D202*E202</f>
        <v>0</v>
      </c>
    </row>
    <row r="203" spans="1:6" x14ac:dyDescent="0.25">
      <c r="A203" s="108"/>
      <c r="B203" s="145"/>
      <c r="C203" s="13"/>
      <c r="D203" s="137"/>
      <c r="E203" s="1"/>
      <c r="F203" s="85"/>
    </row>
    <row r="204" spans="1:6" ht="26.25" x14ac:dyDescent="0.25">
      <c r="A204" s="108" t="s">
        <v>181</v>
      </c>
      <c r="B204" s="145" t="s">
        <v>240</v>
      </c>
      <c r="C204" s="13" t="s">
        <v>66</v>
      </c>
      <c r="D204" s="137">
        <v>19</v>
      </c>
      <c r="E204" s="1">
        <v>0</v>
      </c>
      <c r="F204" s="85">
        <f>D204*E204</f>
        <v>0</v>
      </c>
    </row>
    <row r="205" spans="1:6" x14ac:dyDescent="0.25">
      <c r="A205" s="108"/>
      <c r="B205" s="145"/>
      <c r="C205" s="13"/>
      <c r="D205" s="137"/>
      <c r="E205" s="1"/>
      <c r="F205" s="85"/>
    </row>
    <row r="206" spans="1:6" x14ac:dyDescent="0.25">
      <c r="A206" s="108" t="s">
        <v>182</v>
      </c>
      <c r="B206" s="145" t="s">
        <v>749</v>
      </c>
      <c r="C206" s="13" t="s">
        <v>66</v>
      </c>
      <c r="D206" s="137">
        <v>7</v>
      </c>
      <c r="E206" s="1">
        <v>0</v>
      </c>
      <c r="F206" s="85">
        <f>D206*E206</f>
        <v>0</v>
      </c>
    </row>
    <row r="207" spans="1:6" x14ac:dyDescent="0.25">
      <c r="A207" s="108"/>
      <c r="B207" s="145"/>
      <c r="C207" s="13"/>
      <c r="D207" s="137"/>
      <c r="E207" s="1"/>
      <c r="F207" s="85"/>
    </row>
    <row r="208" spans="1:6" x14ac:dyDescent="0.25">
      <c r="A208" s="108" t="s">
        <v>256</v>
      </c>
      <c r="B208" s="145" t="s">
        <v>235</v>
      </c>
      <c r="C208" s="13" t="s">
        <v>66</v>
      </c>
      <c r="D208" s="137">
        <v>1</v>
      </c>
      <c r="E208" s="1">
        <v>0</v>
      </c>
      <c r="F208" s="85">
        <f t="shared" ref="F208" si="8">D208*E208</f>
        <v>0</v>
      </c>
    </row>
    <row r="209" spans="1:6" x14ac:dyDescent="0.25">
      <c r="A209" s="108"/>
      <c r="B209" s="145"/>
      <c r="C209" s="13"/>
      <c r="D209" s="137"/>
      <c r="E209" s="1"/>
      <c r="F209" s="85"/>
    </row>
    <row r="210" spans="1:6" ht="26.25" x14ac:dyDescent="0.25">
      <c r="A210" s="108" t="s">
        <v>257</v>
      </c>
      <c r="B210" s="145" t="s">
        <v>750</v>
      </c>
      <c r="C210" s="13" t="s">
        <v>66</v>
      </c>
      <c r="D210" s="137">
        <v>2</v>
      </c>
      <c r="E210" s="1">
        <v>0</v>
      </c>
      <c r="F210" s="85">
        <f t="shared" ref="F210" si="9">D210*E210</f>
        <v>0</v>
      </c>
    </row>
    <row r="211" spans="1:6" x14ac:dyDescent="0.25">
      <c r="A211" s="108"/>
      <c r="B211" s="145"/>
      <c r="C211" s="13"/>
      <c r="D211" s="137"/>
      <c r="E211" s="1"/>
      <c r="F211" s="85"/>
    </row>
    <row r="212" spans="1:6" ht="26.25" x14ac:dyDescent="0.25">
      <c r="A212" s="108" t="s">
        <v>258</v>
      </c>
      <c r="B212" s="145" t="s">
        <v>751</v>
      </c>
      <c r="C212" s="13" t="s">
        <v>66</v>
      </c>
      <c r="D212" s="137">
        <v>19</v>
      </c>
      <c r="E212" s="1">
        <v>0</v>
      </c>
      <c r="F212" s="85">
        <f t="shared" ref="F212" si="10">D212*E212</f>
        <v>0</v>
      </c>
    </row>
    <row r="213" spans="1:6" x14ac:dyDescent="0.25">
      <c r="A213" s="108"/>
      <c r="B213" s="145"/>
      <c r="C213" s="13"/>
      <c r="D213" s="137"/>
      <c r="E213" s="1"/>
      <c r="F213" s="85"/>
    </row>
    <row r="214" spans="1:6" x14ac:dyDescent="0.25">
      <c r="A214" s="108" t="s">
        <v>94</v>
      </c>
      <c r="B214" s="145" t="s">
        <v>752</v>
      </c>
      <c r="C214" s="13" t="s">
        <v>66</v>
      </c>
      <c r="D214" s="137">
        <v>12</v>
      </c>
      <c r="E214" s="1">
        <v>0</v>
      </c>
      <c r="F214" s="85">
        <f t="shared" ref="F214" si="11">D214*E214</f>
        <v>0</v>
      </c>
    </row>
    <row r="215" spans="1:6" x14ac:dyDescent="0.25">
      <c r="A215" s="108"/>
      <c r="B215" s="145"/>
      <c r="C215" s="13"/>
      <c r="D215" s="137"/>
      <c r="E215" s="1"/>
      <c r="F215" s="85"/>
    </row>
    <row r="216" spans="1:6" x14ac:dyDescent="0.25">
      <c r="A216" s="108" t="s">
        <v>95</v>
      </c>
      <c r="B216" s="145" t="s">
        <v>753</v>
      </c>
      <c r="C216" s="13" t="s">
        <v>66</v>
      </c>
      <c r="D216" s="137">
        <v>3</v>
      </c>
      <c r="E216" s="1">
        <v>0</v>
      </c>
      <c r="F216" s="85">
        <f t="shared" ref="F216" si="12">D216*E216</f>
        <v>0</v>
      </c>
    </row>
    <row r="217" spans="1:6" x14ac:dyDescent="0.25">
      <c r="A217" s="108"/>
      <c r="B217" s="145"/>
      <c r="C217" s="13"/>
      <c r="D217" s="137"/>
      <c r="E217" s="1"/>
      <c r="F217" s="85"/>
    </row>
    <row r="218" spans="1:6" x14ac:dyDescent="0.25">
      <c r="A218" s="108" t="s">
        <v>259</v>
      </c>
      <c r="B218" s="145" t="s">
        <v>245</v>
      </c>
      <c r="C218" s="13" t="s">
        <v>66</v>
      </c>
      <c r="D218" s="137">
        <v>21</v>
      </c>
      <c r="E218" s="1">
        <v>0</v>
      </c>
      <c r="F218" s="85">
        <f t="shared" ref="F218" si="13">D218*E218</f>
        <v>0</v>
      </c>
    </row>
    <row r="219" spans="1:6" x14ac:dyDescent="0.25">
      <c r="A219" s="108"/>
      <c r="B219" s="145"/>
      <c r="C219" s="13"/>
      <c r="D219" s="137"/>
      <c r="E219" s="1"/>
      <c r="F219" s="85"/>
    </row>
    <row r="220" spans="1:6" x14ac:dyDescent="0.25">
      <c r="A220" s="108" t="s">
        <v>260</v>
      </c>
      <c r="B220" s="145" t="s">
        <v>314</v>
      </c>
      <c r="C220" s="13" t="s">
        <v>66</v>
      </c>
      <c r="D220" s="137">
        <v>2</v>
      </c>
      <c r="E220" s="1">
        <v>0</v>
      </c>
      <c r="F220" s="85">
        <f t="shared" ref="F220" si="14">D220*E220</f>
        <v>0</v>
      </c>
    </row>
    <row r="221" spans="1:6" x14ac:dyDescent="0.25">
      <c r="A221" s="108"/>
      <c r="B221" s="145"/>
      <c r="C221" s="13"/>
      <c r="D221" s="137"/>
      <c r="E221" s="1"/>
      <c r="F221" s="85"/>
    </row>
    <row r="222" spans="1:6" x14ac:dyDescent="0.25">
      <c r="A222" s="108" t="s">
        <v>261</v>
      </c>
      <c r="B222" s="145" t="s">
        <v>754</v>
      </c>
      <c r="C222" s="13" t="s">
        <v>66</v>
      </c>
      <c r="D222" s="137">
        <v>1</v>
      </c>
      <c r="E222" s="1">
        <v>0</v>
      </c>
      <c r="F222" s="85">
        <f t="shared" ref="F222" si="15">D222*E222</f>
        <v>0</v>
      </c>
    </row>
    <row r="223" spans="1:6" x14ac:dyDescent="0.25">
      <c r="A223" s="108"/>
      <c r="B223" s="145"/>
      <c r="C223" s="13"/>
      <c r="D223" s="137"/>
      <c r="E223" s="1"/>
      <c r="F223" s="85"/>
    </row>
    <row r="224" spans="1:6" x14ac:dyDescent="0.25">
      <c r="A224" s="108" t="s">
        <v>262</v>
      </c>
      <c r="B224" s="145" t="s">
        <v>315</v>
      </c>
      <c r="C224" s="13" t="s">
        <v>66</v>
      </c>
      <c r="D224" s="137">
        <v>18</v>
      </c>
      <c r="E224" s="1">
        <v>0</v>
      </c>
      <c r="F224" s="85">
        <f t="shared" ref="F224" si="16">D224*E224</f>
        <v>0</v>
      </c>
    </row>
    <row r="225" spans="1:6" x14ac:dyDescent="0.25">
      <c r="A225" s="108"/>
      <c r="B225" s="145"/>
      <c r="C225" s="13"/>
      <c r="D225" s="137"/>
      <c r="E225" s="1"/>
      <c r="F225" s="85"/>
    </row>
    <row r="226" spans="1:6" x14ac:dyDescent="0.25">
      <c r="A226" s="108" t="s">
        <v>263</v>
      </c>
      <c r="B226" s="145" t="s">
        <v>755</v>
      </c>
      <c r="C226" s="13" t="s">
        <v>66</v>
      </c>
      <c r="D226" s="137">
        <v>5</v>
      </c>
      <c r="E226" s="1">
        <v>0</v>
      </c>
      <c r="F226" s="85">
        <f t="shared" ref="F226" si="17">D226*E226</f>
        <v>0</v>
      </c>
    </row>
    <row r="227" spans="1:6" x14ac:dyDescent="0.25">
      <c r="A227" s="108"/>
      <c r="B227" s="145"/>
      <c r="C227" s="13"/>
      <c r="D227" s="137"/>
      <c r="E227" s="1"/>
      <c r="F227" s="85"/>
    </row>
    <row r="228" spans="1:6" x14ac:dyDescent="0.25">
      <c r="A228" s="108" t="s">
        <v>264</v>
      </c>
      <c r="B228" s="145" t="s">
        <v>756</v>
      </c>
      <c r="C228" s="13" t="s">
        <v>66</v>
      </c>
      <c r="D228" s="137">
        <v>1</v>
      </c>
      <c r="E228" s="1">
        <v>0</v>
      </c>
      <c r="F228" s="85">
        <f t="shared" ref="F228" si="18">D228*E228</f>
        <v>0</v>
      </c>
    </row>
    <row r="229" spans="1:6" x14ac:dyDescent="0.25">
      <c r="A229" s="108"/>
      <c r="B229" s="145"/>
      <c r="C229" s="13"/>
      <c r="D229" s="137"/>
      <c r="E229" s="1"/>
      <c r="F229" s="85"/>
    </row>
    <row r="230" spans="1:6" x14ac:dyDescent="0.25">
      <c r="A230" s="108" t="s">
        <v>265</v>
      </c>
      <c r="B230" s="145" t="s">
        <v>757</v>
      </c>
      <c r="C230" s="13" t="s">
        <v>66</v>
      </c>
      <c r="D230" s="137">
        <v>4</v>
      </c>
      <c r="E230" s="1">
        <v>0</v>
      </c>
      <c r="F230" s="85">
        <f t="shared" ref="F230" si="19">D230*E230</f>
        <v>0</v>
      </c>
    </row>
    <row r="231" spans="1:6" x14ac:dyDescent="0.25">
      <c r="A231" s="108"/>
      <c r="B231" s="145"/>
      <c r="C231" s="13"/>
      <c r="D231" s="137"/>
      <c r="E231" s="1"/>
      <c r="F231" s="85"/>
    </row>
    <row r="232" spans="1:6" x14ac:dyDescent="0.25">
      <c r="A232" s="108" t="s">
        <v>266</v>
      </c>
      <c r="B232" s="145" t="s">
        <v>758</v>
      </c>
      <c r="C232" s="13" t="s">
        <v>66</v>
      </c>
      <c r="D232" s="137">
        <v>12</v>
      </c>
      <c r="E232" s="1">
        <v>0</v>
      </c>
      <c r="F232" s="85">
        <f t="shared" ref="F232" si="20">D232*E232</f>
        <v>0</v>
      </c>
    </row>
    <row r="233" spans="1:6" x14ac:dyDescent="0.25">
      <c r="A233" s="108"/>
      <c r="B233" s="145"/>
      <c r="C233" s="13"/>
      <c r="D233" s="137"/>
      <c r="E233" s="1"/>
      <c r="F233" s="85"/>
    </row>
    <row r="234" spans="1:6" x14ac:dyDescent="0.25">
      <c r="A234" s="108" t="s">
        <v>267</v>
      </c>
      <c r="B234" s="145" t="s">
        <v>759</v>
      </c>
      <c r="C234" s="13" t="s">
        <v>66</v>
      </c>
      <c r="D234" s="137">
        <v>5</v>
      </c>
      <c r="E234" s="1">
        <v>0</v>
      </c>
      <c r="F234" s="85">
        <f t="shared" ref="F234" si="21">D234*E234</f>
        <v>0</v>
      </c>
    </row>
    <row r="235" spans="1:6" x14ac:dyDescent="0.25">
      <c r="A235" s="108"/>
      <c r="B235" s="145"/>
      <c r="C235" s="13"/>
      <c r="D235" s="137"/>
      <c r="E235" s="1"/>
      <c r="F235" s="85"/>
    </row>
    <row r="236" spans="1:6" x14ac:dyDescent="0.25">
      <c r="A236" s="108" t="s">
        <v>97</v>
      </c>
      <c r="B236" s="145" t="s">
        <v>760</v>
      </c>
      <c r="C236" s="13" t="s">
        <v>66</v>
      </c>
      <c r="D236" s="137">
        <v>10</v>
      </c>
      <c r="E236" s="1">
        <v>0</v>
      </c>
      <c r="F236" s="85">
        <f t="shared" ref="F236" si="22">D236*E236</f>
        <v>0</v>
      </c>
    </row>
    <row r="237" spans="1:6" x14ac:dyDescent="0.25">
      <c r="A237" s="108"/>
      <c r="B237" s="145"/>
      <c r="C237" s="13"/>
      <c r="D237" s="137"/>
      <c r="E237" s="1"/>
      <c r="F237" s="85"/>
    </row>
    <row r="238" spans="1:6" x14ac:dyDescent="0.25">
      <c r="A238" s="108" t="s">
        <v>268</v>
      </c>
      <c r="B238" s="145" t="s">
        <v>761</v>
      </c>
      <c r="C238" s="13" t="s">
        <v>66</v>
      </c>
      <c r="D238" s="137">
        <v>15</v>
      </c>
      <c r="E238" s="1">
        <v>0</v>
      </c>
      <c r="F238" s="85">
        <f t="shared" ref="F238" si="23">D238*E238</f>
        <v>0</v>
      </c>
    </row>
    <row r="239" spans="1:6" x14ac:dyDescent="0.25">
      <c r="A239" s="108"/>
      <c r="B239" s="145"/>
      <c r="C239" s="13"/>
      <c r="D239" s="137"/>
      <c r="E239" s="1"/>
      <c r="F239" s="85"/>
    </row>
    <row r="240" spans="1:6" x14ac:dyDescent="0.25">
      <c r="A240" s="108" t="s">
        <v>269</v>
      </c>
      <c r="B240" s="145" t="s">
        <v>762</v>
      </c>
      <c r="C240" s="13" t="s">
        <v>66</v>
      </c>
      <c r="D240" s="137">
        <v>7</v>
      </c>
      <c r="E240" s="1">
        <v>0</v>
      </c>
      <c r="F240" s="85">
        <f t="shared" ref="F240" si="24">D240*E240</f>
        <v>0</v>
      </c>
    </row>
    <row r="241" spans="1:8" x14ac:dyDescent="0.25">
      <c r="A241" s="108"/>
      <c r="B241" s="145"/>
      <c r="C241" s="13"/>
      <c r="D241" s="137"/>
      <c r="E241" s="1"/>
      <c r="F241" s="85"/>
    </row>
    <row r="242" spans="1:8" x14ac:dyDescent="0.25">
      <c r="A242" s="108" t="s">
        <v>98</v>
      </c>
      <c r="B242" s="145" t="s">
        <v>763</v>
      </c>
      <c r="C242" s="13" t="s">
        <v>66</v>
      </c>
      <c r="D242" s="137">
        <v>5</v>
      </c>
      <c r="E242" s="1">
        <v>0</v>
      </c>
      <c r="F242" s="85">
        <f t="shared" ref="F242" si="25">D242*E242</f>
        <v>0</v>
      </c>
    </row>
    <row r="243" spans="1:8" x14ac:dyDescent="0.25">
      <c r="A243" s="108"/>
      <c r="B243" s="145"/>
      <c r="C243" s="13"/>
      <c r="D243" s="137"/>
      <c r="E243" s="1"/>
      <c r="F243" s="85"/>
    </row>
    <row r="244" spans="1:8" x14ac:dyDescent="0.25">
      <c r="A244" s="108" t="s">
        <v>270</v>
      </c>
      <c r="B244" s="145" t="s">
        <v>764</v>
      </c>
      <c r="C244" s="13" t="s">
        <v>66</v>
      </c>
      <c r="D244" s="137">
        <v>5</v>
      </c>
      <c r="E244" s="1">
        <v>0</v>
      </c>
      <c r="F244" s="85">
        <f t="shared" ref="F244" si="26">D244*E244</f>
        <v>0</v>
      </c>
    </row>
    <row r="245" spans="1:8" x14ac:dyDescent="0.25">
      <c r="A245" s="108"/>
      <c r="B245" s="145"/>
      <c r="C245" s="13"/>
      <c r="D245" s="137"/>
      <c r="E245" s="1"/>
      <c r="F245" s="85"/>
    </row>
    <row r="246" spans="1:8" ht="15" customHeight="1" x14ac:dyDescent="0.4">
      <c r="A246" s="174" t="s">
        <v>271</v>
      </c>
      <c r="B246" s="88" t="s">
        <v>765</v>
      </c>
      <c r="C246" s="78" t="s">
        <v>96</v>
      </c>
      <c r="D246" s="84">
        <v>12</v>
      </c>
      <c r="E246" s="1">
        <v>0</v>
      </c>
      <c r="F246" s="85">
        <f t="shared" ref="F246" si="27">D246*E246</f>
        <v>0</v>
      </c>
      <c r="H246" s="178"/>
    </row>
    <row r="247" spans="1:8" x14ac:dyDescent="0.25">
      <c r="A247" s="174"/>
      <c r="B247" s="88"/>
      <c r="C247" s="13"/>
      <c r="D247" s="137"/>
      <c r="E247" s="1"/>
      <c r="F247" s="85"/>
    </row>
    <row r="248" spans="1:8" ht="13.5" customHeight="1" x14ac:dyDescent="0.4">
      <c r="A248" s="174" t="s">
        <v>272</v>
      </c>
      <c r="B248" s="88" t="s">
        <v>766</v>
      </c>
      <c r="C248" s="78" t="s">
        <v>66</v>
      </c>
      <c r="D248" s="84">
        <v>24</v>
      </c>
      <c r="E248" s="1">
        <v>0</v>
      </c>
      <c r="F248" s="85">
        <f t="shared" ref="F248" si="28">D248*E248</f>
        <v>0</v>
      </c>
      <c r="H248" s="178"/>
    </row>
    <row r="249" spans="1:8" ht="15.75" thickBot="1" x14ac:dyDescent="0.3">
      <c r="A249" s="174"/>
      <c r="B249" s="88"/>
      <c r="C249" s="13"/>
      <c r="D249" s="137"/>
      <c r="E249" s="1"/>
      <c r="F249" s="85"/>
    </row>
    <row r="250" spans="1:8" ht="16.5" thickTop="1" thickBot="1" x14ac:dyDescent="0.3">
      <c r="A250" s="163" t="s">
        <v>101</v>
      </c>
      <c r="B250" s="127"/>
      <c r="C250" s="164"/>
      <c r="D250" s="165"/>
      <c r="E250" s="621"/>
      <c r="F250" s="128">
        <f>SUM(F187:F249)</f>
        <v>0</v>
      </c>
    </row>
    <row r="251" spans="1:8" ht="15.75" thickTop="1" x14ac:dyDescent="0.25">
      <c r="A251" s="181"/>
      <c r="B251" s="589"/>
      <c r="C251" s="182"/>
      <c r="D251" s="183"/>
      <c r="E251" s="620"/>
      <c r="F251" s="80"/>
    </row>
    <row r="252" spans="1:8" x14ac:dyDescent="0.25">
      <c r="A252" s="167" t="s">
        <v>10</v>
      </c>
      <c r="B252" s="72" t="s">
        <v>102</v>
      </c>
      <c r="C252" s="73"/>
      <c r="D252" s="104"/>
      <c r="E252" s="614"/>
      <c r="F252" s="130"/>
    </row>
    <row r="253" spans="1:8" x14ac:dyDescent="0.25">
      <c r="A253" s="76"/>
      <c r="B253" s="77"/>
      <c r="C253" s="78"/>
      <c r="D253" s="84"/>
      <c r="E253" s="1"/>
      <c r="F253" s="85"/>
    </row>
    <row r="254" spans="1:8" ht="51" x14ac:dyDescent="0.25">
      <c r="A254" s="82" t="s">
        <v>103</v>
      </c>
      <c r="B254" s="88" t="s">
        <v>767</v>
      </c>
      <c r="C254" s="78" t="s">
        <v>96</v>
      </c>
      <c r="D254" s="84">
        <v>1450</v>
      </c>
      <c r="E254" s="1">
        <v>0</v>
      </c>
      <c r="F254" s="85">
        <f>D254*E254</f>
        <v>0</v>
      </c>
    </row>
    <row r="255" spans="1:8" x14ac:dyDescent="0.25">
      <c r="A255" s="168"/>
      <c r="B255" s="187"/>
      <c r="C255" s="78"/>
      <c r="D255" s="84"/>
      <c r="E255" s="1"/>
      <c r="F255" s="85"/>
    </row>
    <row r="256" spans="1:8" ht="38.25" x14ac:dyDescent="0.25">
      <c r="A256" s="82" t="s">
        <v>104</v>
      </c>
      <c r="B256" s="88" t="s">
        <v>768</v>
      </c>
      <c r="C256" s="78" t="s">
        <v>96</v>
      </c>
      <c r="D256" s="84">
        <v>1450</v>
      </c>
      <c r="E256" s="1">
        <v>0</v>
      </c>
      <c r="F256" s="85">
        <f t="shared" ref="F256:F262" si="29">D256*E256</f>
        <v>0</v>
      </c>
    </row>
    <row r="257" spans="1:8" x14ac:dyDescent="0.25">
      <c r="A257" s="168"/>
      <c r="B257" s="187"/>
      <c r="C257" s="78"/>
      <c r="D257" s="84"/>
      <c r="E257" s="1"/>
      <c r="F257" s="85"/>
    </row>
    <row r="258" spans="1:8" ht="25.5" x14ac:dyDescent="0.25">
      <c r="A258" s="82" t="s">
        <v>105</v>
      </c>
      <c r="B258" s="88" t="s">
        <v>87</v>
      </c>
      <c r="C258" s="78"/>
      <c r="D258" s="84"/>
      <c r="E258" s="1"/>
      <c r="F258" s="85"/>
    </row>
    <row r="259" spans="1:8" x14ac:dyDescent="0.25">
      <c r="A259" s="76"/>
      <c r="B259" s="187" t="s">
        <v>89</v>
      </c>
      <c r="C259" s="78" t="s">
        <v>77</v>
      </c>
      <c r="D259" s="84">
        <v>50</v>
      </c>
      <c r="E259" s="1">
        <v>0</v>
      </c>
      <c r="F259" s="85">
        <f t="shared" si="29"/>
        <v>0</v>
      </c>
    </row>
    <row r="260" spans="1:8" x14ac:dyDescent="0.25">
      <c r="A260" s="82"/>
      <c r="B260" s="187" t="s">
        <v>90</v>
      </c>
      <c r="C260" s="78" t="s">
        <v>77</v>
      </c>
      <c r="D260" s="84">
        <v>50</v>
      </c>
      <c r="E260" s="1">
        <v>0</v>
      </c>
      <c r="F260" s="85">
        <f t="shared" si="29"/>
        <v>0</v>
      </c>
    </row>
    <row r="261" spans="1:8" x14ac:dyDescent="0.25">
      <c r="A261" s="168"/>
      <c r="B261" s="187"/>
      <c r="C261" s="78"/>
      <c r="D261" s="84"/>
      <c r="E261" s="1"/>
      <c r="F261" s="85"/>
    </row>
    <row r="262" spans="1:8" ht="38.25" x14ac:dyDescent="0.4">
      <c r="A262" s="82" t="s">
        <v>106</v>
      </c>
      <c r="B262" s="190" t="s">
        <v>107</v>
      </c>
      <c r="C262" s="132" t="s">
        <v>77</v>
      </c>
      <c r="D262" s="84">
        <v>15</v>
      </c>
      <c r="E262" s="1">
        <v>0</v>
      </c>
      <c r="F262" s="85">
        <f t="shared" si="29"/>
        <v>0</v>
      </c>
      <c r="H262" s="178"/>
    </row>
    <row r="263" spans="1:8" x14ac:dyDescent="0.25">
      <c r="A263" s="76"/>
      <c r="B263" s="187"/>
      <c r="C263" s="78"/>
      <c r="D263" s="84"/>
      <c r="E263" s="1"/>
      <c r="F263" s="85"/>
    </row>
    <row r="264" spans="1:8" x14ac:dyDescent="0.25">
      <c r="A264" s="558"/>
      <c r="B264" s="118"/>
      <c r="C264" s="154"/>
      <c r="D264" s="559"/>
      <c r="E264" s="7"/>
      <c r="F264" s="144"/>
    </row>
    <row r="265" spans="1:8" ht="15.75" thickBot="1" x14ac:dyDescent="0.3">
      <c r="A265" s="133"/>
      <c r="B265" s="134"/>
      <c r="C265" s="124"/>
      <c r="D265" s="169"/>
      <c r="E265" s="126"/>
      <c r="F265" s="85"/>
    </row>
    <row r="266" spans="1:8" ht="16.5" thickTop="1" thickBot="1" x14ac:dyDescent="0.3">
      <c r="A266" s="163" t="s">
        <v>108</v>
      </c>
      <c r="B266" s="127"/>
      <c r="C266" s="164"/>
      <c r="D266" s="170"/>
      <c r="E266" s="166"/>
      <c r="F266" s="128">
        <f>SUM(F254:F264)</f>
        <v>0</v>
      </c>
    </row>
    <row r="267" spans="1:8" ht="15.75" thickTop="1" x14ac:dyDescent="0.25"/>
  </sheetData>
  <sheetProtection algorithmName="SHA-512" hashValue="lj7JE96vcGRe8ZZluUTqO7ahf3RdEQK5wFSfPf/TxozFvgUDCd8JQrKwfUOZoWG3VjMzkwBH7WTMIqfnNmy0uA==" saltValue="rlg5cf9tROetTtWGRWuzSA==" spinCount="100000" sheet="1" objects="1" scenarios="1"/>
  <mergeCells count="20">
    <mergeCell ref="A32:F32"/>
    <mergeCell ref="A33:F33"/>
    <mergeCell ref="A34:F34"/>
    <mergeCell ref="A26:F26"/>
    <mergeCell ref="A27:F27"/>
    <mergeCell ref="A28:F28"/>
    <mergeCell ref="A29:F29"/>
    <mergeCell ref="A30:F30"/>
    <mergeCell ref="A31:F31"/>
    <mergeCell ref="E13:F13"/>
    <mergeCell ref="A22:F22"/>
    <mergeCell ref="A23:F23"/>
    <mergeCell ref="A24:F24"/>
    <mergeCell ref="A25:F25"/>
    <mergeCell ref="A9:F9"/>
    <mergeCell ref="A2:F2"/>
    <mergeCell ref="A3:F3"/>
    <mergeCell ref="A5:B5"/>
    <mergeCell ref="A6:B6"/>
    <mergeCell ref="A8:B8"/>
  </mergeCells>
  <pageMargins left="0.70866141732283472" right="0.70866141732283472" top="0.74803149606299213" bottom="0.74803149606299213" header="0.31496062992125984" footer="0.31496062992125984"/>
  <pageSetup paperSize="9" scale="90" orientation="portrait" r:id="rId1"/>
  <headerFooter>
    <oddHeader>&amp;L&amp;"Arial,Poševno"&amp;9Komunala Brežice d. o. o.</oddHeader>
    <oddFooter>&amp;L&amp;"Arial,Poševno"&amp;9Popis del za objekt "Vodovod Pišece-Bizeljsko-Bojsno" - &amp;"Arial,Krepko poševno"ETAPA 1.4&amp;Rstran &amp;P od &amp;N</oddFooter>
  </headerFooter>
  <rowBreaks count="4" manualBreakCount="4">
    <brk id="35" max="5" man="1"/>
    <brk id="63" max="5" man="1"/>
    <brk id="135" max="5" man="1"/>
    <brk id="163" max="5"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23"/>
  <sheetViews>
    <sheetView tabSelected="1" view="pageBreakPreview" topLeftCell="A175" zoomScaleNormal="100" zoomScaleSheetLayoutView="100" workbookViewId="0">
      <selection activeCell="B213" sqref="B213"/>
    </sheetView>
  </sheetViews>
  <sheetFormatPr defaultColWidth="9.140625" defaultRowHeight="15" x14ac:dyDescent="0.25"/>
  <cols>
    <col min="1" max="1" width="6.85546875" style="596" customWidth="1"/>
    <col min="2" max="2" width="45.85546875" style="596" bestFit="1" customWidth="1"/>
    <col min="3" max="3" width="6.140625" style="596" bestFit="1" customWidth="1"/>
    <col min="4" max="4" width="8.42578125" style="596" bestFit="1" customWidth="1"/>
    <col min="5" max="5" width="10.140625" style="596" customWidth="1"/>
    <col min="6" max="6" width="9.7109375" style="596" customWidth="1"/>
    <col min="7" max="16384" width="9.140625" style="596"/>
  </cols>
  <sheetData>
    <row r="1" spans="1:6" x14ac:dyDescent="0.25">
      <c r="A1" s="589"/>
      <c r="B1" s="41"/>
      <c r="C1" s="13"/>
      <c r="D1" s="17"/>
      <c r="E1" s="196"/>
      <c r="F1" s="18"/>
    </row>
    <row r="2" spans="1:6" x14ac:dyDescent="0.25">
      <c r="A2" s="635" t="s">
        <v>0</v>
      </c>
      <c r="B2" s="636"/>
      <c r="C2" s="637"/>
      <c r="D2" s="637"/>
      <c r="E2" s="637"/>
      <c r="F2" s="637"/>
    </row>
    <row r="3" spans="1:6" ht="15.75" x14ac:dyDescent="0.25">
      <c r="A3" s="638" t="s">
        <v>2058</v>
      </c>
      <c r="B3" s="639"/>
      <c r="C3" s="640"/>
      <c r="D3" s="640"/>
      <c r="E3" s="640"/>
      <c r="F3" s="640"/>
    </row>
    <row r="4" spans="1:6" x14ac:dyDescent="0.25">
      <c r="A4" s="589"/>
      <c r="B4" s="12"/>
      <c r="C4" s="13"/>
      <c r="D4" s="14"/>
      <c r="E4" s="15"/>
      <c r="F4" s="16"/>
    </row>
    <row r="5" spans="1:6" x14ac:dyDescent="0.25">
      <c r="A5" s="641" t="s">
        <v>2</v>
      </c>
      <c r="B5" s="642"/>
      <c r="C5" s="13"/>
      <c r="D5" s="17"/>
      <c r="E5" s="13"/>
      <c r="F5" s="18"/>
    </row>
    <row r="6" spans="1:6" ht="15.75" x14ac:dyDescent="0.25">
      <c r="A6" s="647" t="s">
        <v>321</v>
      </c>
      <c r="B6" s="648"/>
      <c r="C6" s="649"/>
      <c r="D6" s="17"/>
      <c r="E6" s="13"/>
      <c r="F6" s="18"/>
    </row>
    <row r="7" spans="1:6" ht="15.75" x14ac:dyDescent="0.25">
      <c r="A7" s="586"/>
      <c r="B7" s="585"/>
      <c r="C7" s="13"/>
      <c r="D7" s="17"/>
      <c r="E7" s="13"/>
      <c r="F7" s="18"/>
    </row>
    <row r="8" spans="1:6" x14ac:dyDescent="0.25">
      <c r="A8" s="641" t="s">
        <v>681</v>
      </c>
      <c r="B8" s="642"/>
      <c r="C8" s="13"/>
      <c r="D8" s="17"/>
      <c r="E8" s="16"/>
      <c r="F8" s="16"/>
    </row>
    <row r="9" spans="1:6" ht="15.75" x14ac:dyDescent="0.25">
      <c r="A9" s="197" t="s">
        <v>1079</v>
      </c>
      <c r="B9" s="198"/>
      <c r="C9" s="13"/>
      <c r="D9" s="17"/>
      <c r="E9" s="16"/>
      <c r="F9" s="16"/>
    </row>
    <row r="10" spans="1:6" x14ac:dyDescent="0.25">
      <c r="A10" s="589"/>
      <c r="B10" s="589"/>
      <c r="C10" s="13"/>
      <c r="D10" s="17"/>
      <c r="E10" s="16"/>
      <c r="F10" s="16"/>
    </row>
    <row r="11" spans="1:6" x14ac:dyDescent="0.25">
      <c r="A11" s="589"/>
      <c r="B11" s="589"/>
      <c r="C11" s="13"/>
      <c r="D11" s="17"/>
      <c r="E11" s="16"/>
      <c r="F11" s="16"/>
    </row>
    <row r="12" spans="1:6" x14ac:dyDescent="0.25">
      <c r="A12" s="590"/>
      <c r="B12" s="590"/>
      <c r="C12" s="590"/>
      <c r="D12" s="590"/>
      <c r="E12" s="682"/>
      <c r="F12" s="683"/>
    </row>
    <row r="13" spans="1:6" ht="15.75" thickBot="1" x14ac:dyDescent="0.3">
      <c r="A13" s="44" t="s">
        <v>3</v>
      </c>
      <c r="B13" s="176" t="s">
        <v>4</v>
      </c>
      <c r="C13" s="176"/>
      <c r="D13" s="176"/>
      <c r="E13" s="666" t="s">
        <v>5</v>
      </c>
      <c r="F13" s="667"/>
    </row>
    <row r="14" spans="1:6" x14ac:dyDescent="0.25">
      <c r="A14" s="45" t="s">
        <v>6</v>
      </c>
      <c r="B14" s="46" t="s">
        <v>15</v>
      </c>
      <c r="C14" s="47"/>
      <c r="D14" s="47"/>
      <c r="E14" s="48"/>
      <c r="F14" s="49">
        <f>F69</f>
        <v>0</v>
      </c>
    </row>
    <row r="15" spans="1:6" x14ac:dyDescent="0.25">
      <c r="A15" s="50" t="s">
        <v>7</v>
      </c>
      <c r="B15" s="51" t="s">
        <v>828</v>
      </c>
      <c r="C15" s="52"/>
      <c r="D15" s="53"/>
      <c r="E15" s="54"/>
      <c r="F15" s="55">
        <f>F195</f>
        <v>0</v>
      </c>
    </row>
    <row r="16" spans="1:6" x14ac:dyDescent="0.25">
      <c r="A16" s="50" t="s">
        <v>8</v>
      </c>
      <c r="B16" s="51" t="s">
        <v>75</v>
      </c>
      <c r="C16" s="52"/>
      <c r="D16" s="53"/>
      <c r="E16" s="54"/>
      <c r="F16" s="55">
        <f>F222</f>
        <v>0</v>
      </c>
    </row>
    <row r="17" spans="1:6" x14ac:dyDescent="0.25">
      <c r="A17" s="199"/>
      <c r="B17" s="200" t="s">
        <v>11</v>
      </c>
      <c r="C17" s="201"/>
      <c r="D17" s="202"/>
      <c r="E17" s="203"/>
      <c r="F17" s="204">
        <f>SUM(F14:F16)</f>
        <v>0</v>
      </c>
    </row>
    <row r="18" spans="1:6" x14ac:dyDescent="0.25">
      <c r="A18" s="589"/>
      <c r="B18" s="589"/>
      <c r="C18" s="13"/>
      <c r="D18" s="17"/>
      <c r="E18" s="16"/>
      <c r="F18" s="16"/>
    </row>
    <row r="19" spans="1:6" x14ac:dyDescent="0.25">
      <c r="A19" s="589"/>
      <c r="B19" s="206" t="s">
        <v>829</v>
      </c>
      <c r="C19" s="207"/>
      <c r="D19" s="208"/>
      <c r="E19" s="209"/>
      <c r="F19" s="209"/>
    </row>
    <row r="20" spans="1:6" ht="25.5" customHeight="1" x14ac:dyDescent="0.25">
      <c r="A20" s="589"/>
      <c r="B20" s="679" t="s">
        <v>830</v>
      </c>
      <c r="C20" s="679"/>
      <c r="D20" s="679"/>
      <c r="E20" s="679"/>
      <c r="F20" s="680"/>
    </row>
    <row r="21" spans="1:6" x14ac:dyDescent="0.25">
      <c r="A21" s="589"/>
      <c r="B21" s="206" t="s">
        <v>831</v>
      </c>
      <c r="C21" s="207"/>
      <c r="D21" s="208"/>
      <c r="E21" s="209"/>
      <c r="F21" s="209"/>
    </row>
    <row r="22" spans="1:6" x14ac:dyDescent="0.25">
      <c r="A22" s="589"/>
      <c r="B22" s="679" t="s">
        <v>832</v>
      </c>
      <c r="C22" s="679"/>
      <c r="D22" s="679"/>
      <c r="E22" s="679"/>
      <c r="F22" s="680"/>
    </row>
    <row r="23" spans="1:6" x14ac:dyDescent="0.25">
      <c r="A23" s="589"/>
      <c r="B23" s="206" t="s">
        <v>833</v>
      </c>
      <c r="C23" s="207"/>
      <c r="D23" s="208"/>
      <c r="E23" s="209"/>
      <c r="F23" s="209"/>
    </row>
    <row r="24" spans="1:6" ht="27" customHeight="1" x14ac:dyDescent="0.25">
      <c r="A24" s="589"/>
      <c r="B24" s="679" t="s">
        <v>834</v>
      </c>
      <c r="C24" s="679"/>
      <c r="D24" s="679"/>
      <c r="E24" s="679"/>
      <c r="F24" s="680"/>
    </row>
    <row r="25" spans="1:6" x14ac:dyDescent="0.25">
      <c r="A25" s="589"/>
      <c r="B25" s="206" t="s">
        <v>835</v>
      </c>
      <c r="C25" s="207"/>
      <c r="D25" s="208"/>
      <c r="E25" s="209"/>
      <c r="F25" s="209"/>
    </row>
    <row r="26" spans="1:6" ht="50.25" customHeight="1" x14ac:dyDescent="0.25">
      <c r="A26" s="589"/>
      <c r="B26" s="679" t="s">
        <v>836</v>
      </c>
      <c r="C26" s="679"/>
      <c r="D26" s="679"/>
      <c r="E26" s="679"/>
      <c r="F26" s="680"/>
    </row>
    <row r="27" spans="1:6" x14ac:dyDescent="0.25">
      <c r="A27" s="589"/>
      <c r="B27" s="206" t="s">
        <v>837</v>
      </c>
      <c r="C27" s="207"/>
      <c r="D27" s="208"/>
      <c r="E27" s="209"/>
      <c r="F27" s="209"/>
    </row>
    <row r="28" spans="1:6" ht="59.25" customHeight="1" x14ac:dyDescent="0.25">
      <c r="A28" s="589"/>
      <c r="B28" s="679" t="s">
        <v>838</v>
      </c>
      <c r="C28" s="679"/>
      <c r="D28" s="679"/>
      <c r="E28" s="679"/>
      <c r="F28" s="680"/>
    </row>
    <row r="29" spans="1:6" x14ac:dyDescent="0.25">
      <c r="A29" s="589"/>
      <c r="B29" s="206" t="s">
        <v>839</v>
      </c>
      <c r="C29" s="207"/>
      <c r="D29" s="208"/>
      <c r="E29" s="209"/>
      <c r="F29" s="209"/>
    </row>
    <row r="30" spans="1:6" ht="35.25" customHeight="1" x14ac:dyDescent="0.25">
      <c r="A30" s="589"/>
      <c r="B30" s="679" t="s">
        <v>840</v>
      </c>
      <c r="C30" s="679"/>
      <c r="D30" s="679"/>
      <c r="E30" s="679"/>
      <c r="F30" s="680"/>
    </row>
    <row r="31" spans="1:6" x14ac:dyDescent="0.25">
      <c r="A31" s="589"/>
      <c r="B31" s="206" t="s">
        <v>841</v>
      </c>
      <c r="C31" s="207"/>
      <c r="D31" s="208"/>
      <c r="E31" s="209"/>
      <c r="F31" s="209"/>
    </row>
    <row r="32" spans="1:6" ht="28.5" customHeight="1" x14ac:dyDescent="0.25">
      <c r="A32" s="589"/>
      <c r="B32" s="679" t="s">
        <v>842</v>
      </c>
      <c r="C32" s="679"/>
      <c r="D32" s="679"/>
      <c r="E32" s="679"/>
      <c r="F32" s="680"/>
    </row>
    <row r="33" spans="1:6" x14ac:dyDescent="0.25">
      <c r="A33" s="589"/>
      <c r="B33" s="206" t="s">
        <v>843</v>
      </c>
      <c r="C33" s="207"/>
      <c r="D33" s="208"/>
      <c r="E33" s="209"/>
      <c r="F33" s="209"/>
    </row>
    <row r="34" spans="1:6" ht="36.75" customHeight="1" x14ac:dyDescent="0.25">
      <c r="A34" s="589"/>
      <c r="B34" s="679" t="s">
        <v>844</v>
      </c>
      <c r="C34" s="679"/>
      <c r="D34" s="679"/>
      <c r="E34" s="679"/>
      <c r="F34" s="680"/>
    </row>
    <row r="35" spans="1:6" x14ac:dyDescent="0.25">
      <c r="A35" s="589"/>
      <c r="B35" s="206" t="s">
        <v>845</v>
      </c>
      <c r="C35" s="207"/>
      <c r="D35" s="208"/>
      <c r="E35" s="209"/>
      <c r="F35" s="209"/>
    </row>
    <row r="36" spans="1:6" ht="26.25" customHeight="1" x14ac:dyDescent="0.25">
      <c r="A36" s="589"/>
      <c r="B36" s="679" t="s">
        <v>846</v>
      </c>
      <c r="C36" s="679"/>
      <c r="D36" s="679"/>
      <c r="E36" s="679"/>
      <c r="F36" s="680"/>
    </row>
    <row r="37" spans="1:6" x14ac:dyDescent="0.25">
      <c r="A37" s="589"/>
      <c r="B37" s="206" t="s">
        <v>847</v>
      </c>
      <c r="C37" s="207"/>
      <c r="D37" s="208"/>
      <c r="E37" s="209"/>
      <c r="F37" s="209"/>
    </row>
    <row r="38" spans="1:6" ht="29.25" customHeight="1" x14ac:dyDescent="0.25">
      <c r="A38" s="589"/>
      <c r="B38" s="679" t="s">
        <v>848</v>
      </c>
      <c r="C38" s="679"/>
      <c r="D38" s="679"/>
      <c r="E38" s="679"/>
      <c r="F38" s="680"/>
    </row>
    <row r="39" spans="1:6" x14ac:dyDescent="0.25">
      <c r="A39" s="589"/>
      <c r="B39" s="206" t="s">
        <v>849</v>
      </c>
      <c r="C39" s="207"/>
      <c r="D39" s="208"/>
      <c r="E39" s="209"/>
      <c r="F39" s="209"/>
    </row>
    <row r="40" spans="1:6" ht="25.5" customHeight="1" x14ac:dyDescent="0.25">
      <c r="A40" s="589"/>
      <c r="B40" s="679" t="s">
        <v>850</v>
      </c>
      <c r="C40" s="679"/>
      <c r="D40" s="679"/>
      <c r="E40" s="679"/>
      <c r="F40" s="680"/>
    </row>
    <row r="41" spans="1:6" x14ac:dyDescent="0.25">
      <c r="A41" s="589"/>
      <c r="B41" s="206" t="s">
        <v>851</v>
      </c>
      <c r="C41" s="207"/>
      <c r="D41" s="208"/>
      <c r="E41" s="209"/>
      <c r="F41" s="209"/>
    </row>
    <row r="42" spans="1:6" x14ac:dyDescent="0.25">
      <c r="A42" s="589"/>
      <c r="B42" s="679" t="s">
        <v>852</v>
      </c>
      <c r="C42" s="679"/>
      <c r="D42" s="679"/>
      <c r="E42" s="679"/>
      <c r="F42" s="680"/>
    </row>
    <row r="43" spans="1:6" x14ac:dyDescent="0.25">
      <c r="A43" s="589"/>
      <c r="B43" s="206" t="s">
        <v>853</v>
      </c>
      <c r="C43" s="207"/>
      <c r="D43" s="208"/>
      <c r="E43" s="209"/>
      <c r="F43" s="209"/>
    </row>
    <row r="44" spans="1:6" x14ac:dyDescent="0.25">
      <c r="A44" s="589"/>
      <c r="B44" s="679" t="s">
        <v>854</v>
      </c>
      <c r="C44" s="679"/>
      <c r="D44" s="679"/>
      <c r="E44" s="679"/>
      <c r="F44" s="680"/>
    </row>
    <row r="45" spans="1:6" x14ac:dyDescent="0.25">
      <c r="A45" s="589"/>
      <c r="B45" s="210" t="s">
        <v>1201</v>
      </c>
      <c r="C45" s="207"/>
      <c r="D45" s="208"/>
      <c r="E45" s="209"/>
      <c r="F45" s="209"/>
    </row>
    <row r="46" spans="1:6" ht="25.5" customHeight="1" x14ac:dyDescent="0.25">
      <c r="A46" s="589"/>
      <c r="B46" s="681" t="s">
        <v>1202</v>
      </c>
      <c r="C46" s="679"/>
      <c r="D46" s="679"/>
      <c r="E46" s="679"/>
      <c r="F46" s="680"/>
    </row>
    <row r="47" spans="1:6" x14ac:dyDescent="0.25">
      <c r="A47" s="589"/>
      <c r="B47" s="679"/>
      <c r="C47" s="679"/>
      <c r="D47" s="679"/>
      <c r="E47" s="679"/>
      <c r="F47" s="680"/>
    </row>
    <row r="48" spans="1:6" x14ac:dyDescent="0.25">
      <c r="A48" s="589"/>
      <c r="B48" s="589"/>
      <c r="C48" s="13"/>
      <c r="D48" s="17"/>
      <c r="E48" s="16"/>
      <c r="F48" s="16"/>
    </row>
    <row r="49" spans="1:6" x14ac:dyDescent="0.25">
      <c r="A49" s="62"/>
      <c r="B49" s="63"/>
      <c r="C49" s="63"/>
      <c r="D49" s="64"/>
      <c r="E49" s="63"/>
      <c r="F49" s="65"/>
    </row>
    <row r="50" spans="1:6" x14ac:dyDescent="0.25">
      <c r="A50" s="66" t="s">
        <v>3</v>
      </c>
      <c r="B50" s="66" t="s">
        <v>4</v>
      </c>
      <c r="C50" s="66" t="s">
        <v>12</v>
      </c>
      <c r="D50" s="67" t="s">
        <v>13</v>
      </c>
      <c r="E50" s="66" t="s">
        <v>14</v>
      </c>
      <c r="F50" s="68" t="s">
        <v>5</v>
      </c>
    </row>
    <row r="51" spans="1:6" x14ac:dyDescent="0.25">
      <c r="A51" s="69"/>
      <c r="B51" s="590"/>
      <c r="C51" s="590"/>
      <c r="D51" s="590"/>
      <c r="E51" s="590"/>
      <c r="F51" s="70"/>
    </row>
    <row r="52" spans="1:6" x14ac:dyDescent="0.25">
      <c r="A52" s="71" t="s">
        <v>6</v>
      </c>
      <c r="B52" s="72" t="s">
        <v>855</v>
      </c>
      <c r="C52" s="73"/>
      <c r="D52" s="74"/>
      <c r="E52" s="73"/>
      <c r="F52" s="75"/>
    </row>
    <row r="53" spans="1:6" x14ac:dyDescent="0.25">
      <c r="A53" s="76"/>
      <c r="B53" s="77"/>
      <c r="C53" s="78"/>
      <c r="D53" s="79"/>
      <c r="E53" s="1"/>
      <c r="F53" s="81"/>
    </row>
    <row r="54" spans="1:6" ht="51.75" x14ac:dyDescent="0.25">
      <c r="A54" s="82" t="s">
        <v>16</v>
      </c>
      <c r="B54" s="87" t="s">
        <v>20</v>
      </c>
      <c r="C54" s="78"/>
      <c r="D54" s="211"/>
      <c r="E54" s="1"/>
      <c r="F54" s="85"/>
    </row>
    <row r="55" spans="1:6" x14ac:dyDescent="0.25">
      <c r="A55" s="82" t="s">
        <v>856</v>
      </c>
      <c r="B55" s="87" t="s">
        <v>857</v>
      </c>
      <c r="C55" s="78" t="s">
        <v>18</v>
      </c>
      <c r="D55" s="211">
        <v>1</v>
      </c>
      <c r="E55" s="1">
        <v>0</v>
      </c>
      <c r="F55" s="85">
        <f>D55*E55</f>
        <v>0</v>
      </c>
    </row>
    <row r="56" spans="1:6" x14ac:dyDescent="0.25">
      <c r="A56" s="82" t="s">
        <v>858</v>
      </c>
      <c r="B56" s="87" t="s">
        <v>859</v>
      </c>
      <c r="C56" s="78" t="s">
        <v>18</v>
      </c>
      <c r="D56" s="211">
        <v>1</v>
      </c>
      <c r="E56" s="1">
        <v>0</v>
      </c>
      <c r="F56" s="85">
        <f t="shared" ref="F56:F67" si="0">D56*E56</f>
        <v>0</v>
      </c>
    </row>
    <row r="57" spans="1:6" x14ac:dyDescent="0.25">
      <c r="A57" s="82" t="s">
        <v>860</v>
      </c>
      <c r="B57" s="87" t="s">
        <v>21</v>
      </c>
      <c r="C57" s="78" t="s">
        <v>18</v>
      </c>
      <c r="D57" s="211">
        <v>1</v>
      </c>
      <c r="E57" s="1">
        <v>0</v>
      </c>
      <c r="F57" s="85">
        <f t="shared" si="0"/>
        <v>0</v>
      </c>
    </row>
    <row r="58" spans="1:6" x14ac:dyDescent="0.25">
      <c r="A58" s="82"/>
      <c r="B58" s="87"/>
      <c r="C58" s="78"/>
      <c r="D58" s="211"/>
      <c r="E58" s="1"/>
      <c r="F58" s="85"/>
    </row>
    <row r="59" spans="1:6" x14ac:dyDescent="0.25">
      <c r="A59" s="627" t="s">
        <v>19</v>
      </c>
      <c r="B59" s="726" t="s">
        <v>1197</v>
      </c>
      <c r="C59" s="629" t="s">
        <v>18</v>
      </c>
      <c r="D59" s="736">
        <v>0</v>
      </c>
      <c r="E59" s="633"/>
      <c r="F59" s="631">
        <f t="shared" si="0"/>
        <v>0</v>
      </c>
    </row>
    <row r="60" spans="1:6" x14ac:dyDescent="0.25">
      <c r="A60" s="82"/>
      <c r="B60" s="87"/>
      <c r="C60" s="78"/>
      <c r="D60" s="211"/>
      <c r="E60" s="1"/>
      <c r="F60" s="85"/>
    </row>
    <row r="61" spans="1:6" ht="51.75" x14ac:dyDescent="0.25">
      <c r="A61" s="82" t="s">
        <v>22</v>
      </c>
      <c r="B61" s="87" t="s">
        <v>861</v>
      </c>
      <c r="C61" s="78" t="s">
        <v>18</v>
      </c>
      <c r="D61" s="211">
        <v>1</v>
      </c>
      <c r="E61" s="1">
        <v>0</v>
      </c>
      <c r="F61" s="85">
        <f t="shared" si="0"/>
        <v>0</v>
      </c>
    </row>
    <row r="62" spans="1:6" x14ac:dyDescent="0.25">
      <c r="A62" s="82"/>
      <c r="B62" s="87"/>
      <c r="C62" s="78"/>
      <c r="D62" s="211"/>
      <c r="E62" s="1"/>
      <c r="F62" s="85"/>
    </row>
    <row r="63" spans="1:6" ht="26.25" x14ac:dyDescent="0.25">
      <c r="A63" s="82" t="s">
        <v>23</v>
      </c>
      <c r="B63" s="87" t="s">
        <v>1196</v>
      </c>
      <c r="C63" s="78" t="s">
        <v>18</v>
      </c>
      <c r="D63" s="211">
        <v>1</v>
      </c>
      <c r="E63" s="1">
        <v>0</v>
      </c>
      <c r="F63" s="85">
        <f t="shared" si="0"/>
        <v>0</v>
      </c>
    </row>
    <row r="64" spans="1:6" x14ac:dyDescent="0.25">
      <c r="A64" s="82"/>
      <c r="B64" s="87"/>
      <c r="C64" s="78"/>
      <c r="D64" s="211"/>
      <c r="E64" s="1"/>
      <c r="F64" s="85"/>
    </row>
    <row r="65" spans="1:6" x14ac:dyDescent="0.25">
      <c r="A65" s="82" t="s">
        <v>24</v>
      </c>
      <c r="B65" s="212" t="s">
        <v>1195</v>
      </c>
      <c r="C65" s="78" t="s">
        <v>18</v>
      </c>
      <c r="D65" s="211">
        <v>4</v>
      </c>
      <c r="E65" s="1">
        <v>0</v>
      </c>
      <c r="F65" s="85">
        <f t="shared" si="0"/>
        <v>0</v>
      </c>
    </row>
    <row r="66" spans="1:6" x14ac:dyDescent="0.25">
      <c r="A66" s="82"/>
      <c r="B66" s="87"/>
      <c r="C66" s="78"/>
      <c r="D66" s="211"/>
      <c r="E66" s="1"/>
      <c r="F66" s="85"/>
    </row>
    <row r="67" spans="1:6" ht="51.75" x14ac:dyDescent="0.25">
      <c r="A67" s="82" t="s">
        <v>25</v>
      </c>
      <c r="B67" s="87" t="s">
        <v>864</v>
      </c>
      <c r="C67" s="78" t="s">
        <v>18</v>
      </c>
      <c r="D67" s="211">
        <v>1</v>
      </c>
      <c r="E67" s="1">
        <v>0</v>
      </c>
      <c r="F67" s="85">
        <f t="shared" si="0"/>
        <v>0</v>
      </c>
    </row>
    <row r="68" spans="1:6" ht="15.75" thickBot="1" x14ac:dyDescent="0.3">
      <c r="A68" s="90"/>
      <c r="B68" s="213"/>
      <c r="C68" s="214"/>
      <c r="D68" s="215"/>
      <c r="E68" s="193"/>
      <c r="F68" s="216"/>
    </row>
    <row r="69" spans="1:6" ht="15.75" thickBot="1" x14ac:dyDescent="0.3">
      <c r="A69" s="93" t="s">
        <v>865</v>
      </c>
      <c r="B69" s="94"/>
      <c r="C69" s="95"/>
      <c r="D69" s="217"/>
      <c r="E69" s="613"/>
      <c r="F69" s="98">
        <f>SUM(F54:F67)</f>
        <v>0</v>
      </c>
    </row>
    <row r="70" spans="1:6" ht="15.75" thickTop="1" x14ac:dyDescent="0.25">
      <c r="A70" s="99"/>
      <c r="B70" s="100"/>
      <c r="C70" s="101"/>
      <c r="D70" s="218"/>
      <c r="E70" s="619"/>
      <c r="F70" s="103"/>
    </row>
    <row r="71" spans="1:6" x14ac:dyDescent="0.25">
      <c r="A71" s="71" t="s">
        <v>31</v>
      </c>
      <c r="B71" s="72" t="s">
        <v>866</v>
      </c>
      <c r="C71" s="73"/>
      <c r="D71" s="74"/>
      <c r="E71" s="614"/>
      <c r="F71" s="105"/>
    </row>
    <row r="72" spans="1:6" x14ac:dyDescent="0.25">
      <c r="A72" s="76"/>
      <c r="B72" s="77"/>
      <c r="C72" s="78"/>
      <c r="D72" s="79"/>
      <c r="E72" s="1"/>
      <c r="F72" s="81"/>
    </row>
    <row r="73" spans="1:6" ht="84.75" customHeight="1" x14ac:dyDescent="0.25">
      <c r="A73" s="76"/>
      <c r="B73" s="83" t="s">
        <v>867</v>
      </c>
      <c r="C73" s="78"/>
      <c r="D73" s="79"/>
      <c r="E73" s="1"/>
      <c r="F73" s="81"/>
    </row>
    <row r="74" spans="1:6" x14ac:dyDescent="0.25">
      <c r="A74" s="106"/>
      <c r="B74" s="107"/>
      <c r="C74" s="78"/>
      <c r="D74" s="79"/>
      <c r="E74" s="1"/>
      <c r="F74" s="81"/>
    </row>
    <row r="75" spans="1:6" ht="26.25" x14ac:dyDescent="0.25">
      <c r="A75" s="219"/>
      <c r="B75" s="220" t="s">
        <v>1208</v>
      </c>
      <c r="C75" s="221"/>
      <c r="D75" s="222"/>
      <c r="E75" s="194"/>
      <c r="F75" s="223"/>
    </row>
    <row r="76" spans="1:6" ht="38.25" x14ac:dyDescent="0.25">
      <c r="A76" s="108" t="s">
        <v>33</v>
      </c>
      <c r="B76" s="83" t="s">
        <v>869</v>
      </c>
      <c r="C76" s="78" t="s">
        <v>66</v>
      </c>
      <c r="D76" s="211">
        <v>0</v>
      </c>
      <c r="E76" s="1">
        <v>0</v>
      </c>
      <c r="F76" s="85">
        <f>D76*E76</f>
        <v>0</v>
      </c>
    </row>
    <row r="77" spans="1:6" x14ac:dyDescent="0.25">
      <c r="A77" s="109"/>
      <c r="B77" s="110"/>
      <c r="C77" s="111"/>
      <c r="D77" s="224"/>
      <c r="E77" s="39"/>
      <c r="F77" s="113"/>
    </row>
    <row r="78" spans="1:6" ht="76.5" x14ac:dyDescent="0.25">
      <c r="A78" s="108" t="s">
        <v>147</v>
      </c>
      <c r="B78" s="83" t="s">
        <v>873</v>
      </c>
      <c r="C78" s="78" t="s">
        <v>34</v>
      </c>
      <c r="D78" s="211">
        <v>0</v>
      </c>
      <c r="E78" s="1">
        <v>0</v>
      </c>
      <c r="F78" s="85">
        <f>D78*E78</f>
        <v>0</v>
      </c>
    </row>
    <row r="79" spans="1:6" x14ac:dyDescent="0.25">
      <c r="A79" s="109"/>
      <c r="B79" s="110"/>
      <c r="C79" s="111"/>
      <c r="D79" s="224"/>
      <c r="E79" s="39"/>
      <c r="F79" s="113"/>
    </row>
    <row r="80" spans="1:6" ht="89.25" x14ac:dyDescent="0.25">
      <c r="A80" s="108" t="s">
        <v>148</v>
      </c>
      <c r="B80" s="83" t="s">
        <v>874</v>
      </c>
      <c r="C80" s="78" t="s">
        <v>34</v>
      </c>
      <c r="D80" s="211">
        <v>0</v>
      </c>
      <c r="E80" s="1">
        <v>0</v>
      </c>
      <c r="F80" s="85">
        <f>D80*E80</f>
        <v>0</v>
      </c>
    </row>
    <row r="81" spans="1:6" x14ac:dyDescent="0.25">
      <c r="A81" s="108"/>
      <c r="B81" s="83"/>
      <c r="C81" s="78"/>
      <c r="D81" s="211"/>
      <c r="E81" s="1"/>
      <c r="F81" s="113"/>
    </row>
    <row r="82" spans="1:6" ht="51" x14ac:dyDescent="0.25">
      <c r="A82" s="108" t="s">
        <v>35</v>
      </c>
      <c r="B82" s="83" t="s">
        <v>875</v>
      </c>
      <c r="C82" s="78" t="s">
        <v>34</v>
      </c>
      <c r="D82" s="211">
        <v>0</v>
      </c>
      <c r="E82" s="1">
        <v>0</v>
      </c>
      <c r="F82" s="85">
        <f>D82*E82</f>
        <v>0</v>
      </c>
    </row>
    <row r="83" spans="1:6" x14ac:dyDescent="0.25">
      <c r="A83" s="109"/>
      <c r="B83" s="114"/>
      <c r="C83" s="111"/>
      <c r="D83" s="224"/>
      <c r="E83" s="1"/>
      <c r="F83" s="113"/>
    </row>
    <row r="84" spans="1:6" ht="38.25" x14ac:dyDescent="0.25">
      <c r="A84" s="108" t="s">
        <v>36</v>
      </c>
      <c r="B84" s="225" t="s">
        <v>876</v>
      </c>
      <c r="C84" s="78" t="s">
        <v>883</v>
      </c>
      <c r="D84" s="211">
        <v>0</v>
      </c>
      <c r="E84" s="1">
        <v>0</v>
      </c>
      <c r="F84" s="85">
        <f>D84*E84</f>
        <v>0</v>
      </c>
    </row>
    <row r="85" spans="1:6" x14ac:dyDescent="0.25">
      <c r="A85" s="108"/>
      <c r="B85" s="115"/>
      <c r="C85" s="116"/>
      <c r="D85" s="226"/>
      <c r="E85" s="40"/>
      <c r="F85" s="113"/>
    </row>
    <row r="86" spans="1:6" ht="89.25" x14ac:dyDescent="0.25">
      <c r="A86" s="108" t="s">
        <v>37</v>
      </c>
      <c r="B86" s="83" t="s">
        <v>1203</v>
      </c>
      <c r="C86" s="78" t="s">
        <v>34</v>
      </c>
      <c r="D86" s="211">
        <v>0</v>
      </c>
      <c r="E86" s="1">
        <v>0</v>
      </c>
      <c r="F86" s="85">
        <f>D86*E86</f>
        <v>0</v>
      </c>
    </row>
    <row r="87" spans="1:6" x14ac:dyDescent="0.25">
      <c r="A87" s="109"/>
      <c r="B87" s="110"/>
      <c r="C87" s="111"/>
      <c r="D87" s="224"/>
      <c r="E87" s="1"/>
      <c r="F87" s="113"/>
    </row>
    <row r="88" spans="1:6" ht="89.25" x14ac:dyDescent="0.25">
      <c r="A88" s="108" t="s">
        <v>38</v>
      </c>
      <c r="B88" s="83" t="s">
        <v>878</v>
      </c>
      <c r="C88" s="78" t="s">
        <v>34</v>
      </c>
      <c r="D88" s="211">
        <v>0</v>
      </c>
      <c r="E88" s="1">
        <v>0</v>
      </c>
      <c r="F88" s="85">
        <f>D88*E88</f>
        <v>0</v>
      </c>
    </row>
    <row r="89" spans="1:6" x14ac:dyDescent="0.25">
      <c r="A89" s="108"/>
      <c r="B89" s="110"/>
      <c r="C89" s="111"/>
      <c r="D89" s="224"/>
      <c r="E89" s="1"/>
      <c r="F89" s="113"/>
    </row>
    <row r="90" spans="1:6" ht="63.75" x14ac:dyDescent="0.25">
      <c r="A90" s="108" t="s">
        <v>40</v>
      </c>
      <c r="B90" s="83" t="s">
        <v>42</v>
      </c>
      <c r="C90" s="78" t="s">
        <v>39</v>
      </c>
      <c r="D90" s="211">
        <v>0</v>
      </c>
      <c r="E90" s="1">
        <v>0</v>
      </c>
      <c r="F90" s="85">
        <f>D90*E90</f>
        <v>0</v>
      </c>
    </row>
    <row r="91" spans="1:6" x14ac:dyDescent="0.25">
      <c r="A91" s="108"/>
      <c r="B91" s="114"/>
      <c r="C91" s="111"/>
      <c r="D91" s="224"/>
      <c r="E91" s="1"/>
      <c r="F91" s="113"/>
    </row>
    <row r="92" spans="1:6" ht="25.5" x14ac:dyDescent="0.25">
      <c r="A92" s="108" t="s">
        <v>41</v>
      </c>
      <c r="B92" s="83" t="s">
        <v>879</v>
      </c>
      <c r="C92" s="78" t="s">
        <v>39</v>
      </c>
      <c r="D92" s="211">
        <v>0</v>
      </c>
      <c r="E92" s="1">
        <v>0</v>
      </c>
      <c r="F92" s="85">
        <f>D92*E92</f>
        <v>0</v>
      </c>
    </row>
    <row r="93" spans="1:6" x14ac:dyDescent="0.25">
      <c r="A93" s="109"/>
      <c r="B93" s="114"/>
      <c r="C93" s="111"/>
      <c r="D93" s="224"/>
      <c r="E93" s="1"/>
      <c r="F93" s="113"/>
    </row>
    <row r="94" spans="1:6" ht="25.5" x14ac:dyDescent="0.25">
      <c r="A94" s="108" t="s">
        <v>43</v>
      </c>
      <c r="B94" s="83" t="s">
        <v>880</v>
      </c>
      <c r="C94" s="78" t="s">
        <v>39</v>
      </c>
      <c r="D94" s="211">
        <v>0</v>
      </c>
      <c r="E94" s="1">
        <v>0</v>
      </c>
      <c r="F94" s="85">
        <f>D94*E94</f>
        <v>0</v>
      </c>
    </row>
    <row r="95" spans="1:6" x14ac:dyDescent="0.25">
      <c r="A95" s="108"/>
      <c r="B95" s="115"/>
      <c r="C95" s="116"/>
      <c r="D95" s="226"/>
      <c r="E95" s="40"/>
      <c r="F95" s="113"/>
    </row>
    <row r="96" spans="1:6" ht="76.5" x14ac:dyDescent="0.25">
      <c r="A96" s="108" t="s">
        <v>44</v>
      </c>
      <c r="B96" s="83" t="s">
        <v>1204</v>
      </c>
      <c r="C96" s="78" t="s">
        <v>34</v>
      </c>
      <c r="D96" s="211">
        <v>0</v>
      </c>
      <c r="E96" s="1">
        <v>0</v>
      </c>
      <c r="F96" s="85">
        <f>D96*E96</f>
        <v>0</v>
      </c>
    </row>
    <row r="97" spans="1:6" x14ac:dyDescent="0.25">
      <c r="A97" s="108"/>
      <c r="B97" s="114"/>
      <c r="C97" s="111"/>
      <c r="D97" s="224"/>
      <c r="E97" s="39"/>
      <c r="F97" s="113"/>
    </row>
    <row r="98" spans="1:6" ht="25.5" x14ac:dyDescent="0.25">
      <c r="A98" s="108" t="s">
        <v>46</v>
      </c>
      <c r="B98" s="83" t="s">
        <v>882</v>
      </c>
      <c r="C98" s="78" t="s">
        <v>883</v>
      </c>
      <c r="D98" s="211">
        <v>0</v>
      </c>
      <c r="E98" s="1">
        <v>0</v>
      </c>
      <c r="F98" s="85">
        <f>D98*E98</f>
        <v>0</v>
      </c>
    </row>
    <row r="99" spans="1:6" x14ac:dyDescent="0.25">
      <c r="A99" s="108"/>
      <c r="B99" s="120"/>
      <c r="C99" s="78"/>
      <c r="D99" s="211"/>
      <c r="E99" s="1"/>
      <c r="F99" s="113"/>
    </row>
    <row r="100" spans="1:6" ht="51" x14ac:dyDescent="0.25">
      <c r="A100" s="108" t="s">
        <v>47</v>
      </c>
      <c r="B100" s="120" t="s">
        <v>1073</v>
      </c>
      <c r="C100" s="78" t="s">
        <v>883</v>
      </c>
      <c r="D100" s="211">
        <v>0</v>
      </c>
      <c r="E100" s="1">
        <v>0</v>
      </c>
      <c r="F100" s="85">
        <f>D100*E100</f>
        <v>0</v>
      </c>
    </row>
    <row r="101" spans="1:6" x14ac:dyDescent="0.25">
      <c r="A101" s="108"/>
      <c r="B101" s="115"/>
      <c r="C101" s="116"/>
      <c r="D101" s="226"/>
      <c r="E101" s="40"/>
      <c r="F101" s="113"/>
    </row>
    <row r="102" spans="1:6" ht="76.5" x14ac:dyDescent="0.25">
      <c r="A102" s="108" t="s">
        <v>48</v>
      </c>
      <c r="B102" s="83" t="s">
        <v>885</v>
      </c>
      <c r="C102" s="78" t="s">
        <v>34</v>
      </c>
      <c r="D102" s="211">
        <v>0</v>
      </c>
      <c r="E102" s="1">
        <v>0</v>
      </c>
      <c r="F102" s="85">
        <f>D102*E102</f>
        <v>0</v>
      </c>
    </row>
    <row r="103" spans="1:6" x14ac:dyDescent="0.25">
      <c r="A103" s="108"/>
      <c r="B103" s="114"/>
      <c r="C103" s="111"/>
      <c r="D103" s="224"/>
      <c r="E103" s="39"/>
      <c r="F103" s="113"/>
    </row>
    <row r="104" spans="1:6" ht="63.75" x14ac:dyDescent="0.25">
      <c r="A104" s="108" t="s">
        <v>49</v>
      </c>
      <c r="B104" s="83" t="s">
        <v>886</v>
      </c>
      <c r="C104" s="78" t="s">
        <v>34</v>
      </c>
      <c r="D104" s="211">
        <v>0</v>
      </c>
      <c r="E104" s="1">
        <v>0</v>
      </c>
      <c r="F104" s="85">
        <f>D104*E104</f>
        <v>0</v>
      </c>
    </row>
    <row r="105" spans="1:6" x14ac:dyDescent="0.25">
      <c r="A105" s="108"/>
      <c r="B105" s="227"/>
      <c r="C105" s="78"/>
      <c r="D105" s="211"/>
      <c r="E105" s="39"/>
      <c r="F105" s="113"/>
    </row>
    <row r="106" spans="1:6" ht="38.25" x14ac:dyDescent="0.25">
      <c r="A106" s="108" t="s">
        <v>50</v>
      </c>
      <c r="B106" s="83" t="s">
        <v>887</v>
      </c>
      <c r="C106" s="78" t="s">
        <v>34</v>
      </c>
      <c r="D106" s="211">
        <v>0</v>
      </c>
      <c r="E106" s="1">
        <v>0</v>
      </c>
      <c r="F106" s="85">
        <f>D106*E106</f>
        <v>0</v>
      </c>
    </row>
    <row r="107" spans="1:6" x14ac:dyDescent="0.25">
      <c r="A107" s="108"/>
      <c r="B107" s="77"/>
      <c r="C107" s="78"/>
      <c r="D107" s="211"/>
      <c r="E107" s="39"/>
      <c r="F107" s="113"/>
    </row>
    <row r="108" spans="1:6" ht="25.5" x14ac:dyDescent="0.25">
      <c r="A108" s="108" t="s">
        <v>51</v>
      </c>
      <c r="B108" s="83" t="s">
        <v>888</v>
      </c>
      <c r="C108" s="78" t="s">
        <v>34</v>
      </c>
      <c r="D108" s="211">
        <v>0</v>
      </c>
      <c r="E108" s="1">
        <v>0</v>
      </c>
      <c r="F108" s="85">
        <f>D108*E108</f>
        <v>0</v>
      </c>
    </row>
    <row r="109" spans="1:6" x14ac:dyDescent="0.25">
      <c r="A109" s="108"/>
      <c r="B109" s="77"/>
      <c r="C109" s="78"/>
      <c r="D109" s="211"/>
      <c r="E109" s="1"/>
      <c r="F109" s="113"/>
    </row>
    <row r="110" spans="1:6" ht="51" x14ac:dyDescent="0.25">
      <c r="A110" s="108" t="s">
        <v>52</v>
      </c>
      <c r="B110" s="83" t="s">
        <v>889</v>
      </c>
      <c r="C110" s="78" t="s">
        <v>34</v>
      </c>
      <c r="D110" s="211">
        <v>0</v>
      </c>
      <c r="E110" s="1">
        <v>0</v>
      </c>
      <c r="F110" s="85">
        <f>D110*E110</f>
        <v>0</v>
      </c>
    </row>
    <row r="111" spans="1:6" x14ac:dyDescent="0.25">
      <c r="A111" s="109"/>
      <c r="B111" s="115"/>
      <c r="C111" s="116"/>
      <c r="D111" s="226"/>
      <c r="E111" s="40"/>
      <c r="F111" s="113"/>
    </row>
    <row r="112" spans="1:6" ht="76.5" x14ac:dyDescent="0.25">
      <c r="A112" s="108" t="s">
        <v>53</v>
      </c>
      <c r="B112" s="83" t="s">
        <v>890</v>
      </c>
      <c r="C112" s="78" t="s">
        <v>18</v>
      </c>
      <c r="D112" s="211">
        <v>0</v>
      </c>
      <c r="E112" s="1">
        <v>0</v>
      </c>
      <c r="F112" s="85">
        <f>D112*E112</f>
        <v>0</v>
      </c>
    </row>
    <row r="113" spans="1:6" x14ac:dyDescent="0.25">
      <c r="A113" s="108"/>
      <c r="B113" s="115"/>
      <c r="C113" s="116"/>
      <c r="D113" s="226"/>
      <c r="E113" s="40"/>
      <c r="F113" s="85"/>
    </row>
    <row r="114" spans="1:6" x14ac:dyDescent="0.25">
      <c r="A114" s="219"/>
      <c r="B114" s="228" t="s">
        <v>891</v>
      </c>
      <c r="C114" s="221"/>
      <c r="D114" s="222"/>
      <c r="E114" s="194"/>
      <c r="F114" s="223"/>
    </row>
    <row r="115" spans="1:6" x14ac:dyDescent="0.25">
      <c r="A115" s="108"/>
      <c r="B115" s="115"/>
      <c r="C115" s="116"/>
      <c r="D115" s="226"/>
      <c r="E115" s="40"/>
      <c r="F115" s="113"/>
    </row>
    <row r="116" spans="1:6" ht="63.75" x14ac:dyDescent="0.25">
      <c r="A116" s="108" t="s">
        <v>54</v>
      </c>
      <c r="B116" s="225" t="s">
        <v>1205</v>
      </c>
      <c r="C116" s="78" t="s">
        <v>39</v>
      </c>
      <c r="D116" s="211">
        <v>15</v>
      </c>
      <c r="E116" s="1">
        <v>0</v>
      </c>
      <c r="F116" s="85">
        <f>D116*E116</f>
        <v>0</v>
      </c>
    </row>
    <row r="117" spans="1:6" x14ac:dyDescent="0.25">
      <c r="A117" s="108"/>
      <c r="B117" s="115"/>
      <c r="C117" s="116"/>
      <c r="D117" s="226"/>
      <c r="E117" s="40"/>
      <c r="F117" s="85"/>
    </row>
    <row r="118" spans="1:6" ht="63.75" x14ac:dyDescent="0.25">
      <c r="A118" s="108" t="s">
        <v>144</v>
      </c>
      <c r="B118" s="225" t="s">
        <v>1074</v>
      </c>
      <c r="C118" s="78" t="s">
        <v>39</v>
      </c>
      <c r="D118" s="211">
        <v>336</v>
      </c>
      <c r="E118" s="1">
        <v>0</v>
      </c>
      <c r="F118" s="85">
        <f>D118*E118</f>
        <v>0</v>
      </c>
    </row>
    <row r="119" spans="1:6" x14ac:dyDescent="0.25">
      <c r="A119" s="108"/>
      <c r="B119" s="115"/>
      <c r="C119" s="116"/>
      <c r="D119" s="226"/>
      <c r="E119" s="40"/>
      <c r="F119" s="85"/>
    </row>
    <row r="120" spans="1:6" ht="47.25" customHeight="1" x14ac:dyDescent="0.25">
      <c r="A120" s="108" t="s">
        <v>58</v>
      </c>
      <c r="B120" s="225" t="s">
        <v>1075</v>
      </c>
      <c r="C120" s="78" t="s">
        <v>39</v>
      </c>
      <c r="D120" s="211">
        <v>53</v>
      </c>
      <c r="E120" s="1">
        <v>0</v>
      </c>
      <c r="F120" s="85">
        <f>D120*E120</f>
        <v>0</v>
      </c>
    </row>
    <row r="121" spans="1:6" x14ac:dyDescent="0.25">
      <c r="A121" s="108"/>
      <c r="B121" s="115"/>
      <c r="C121" s="116"/>
      <c r="D121" s="226"/>
      <c r="E121" s="40"/>
      <c r="F121" s="113"/>
    </row>
    <row r="122" spans="1:6" x14ac:dyDescent="0.25">
      <c r="A122" s="219"/>
      <c r="B122" s="228" t="s">
        <v>899</v>
      </c>
      <c r="C122" s="221"/>
      <c r="D122" s="222"/>
      <c r="E122" s="194"/>
      <c r="F122" s="223"/>
    </row>
    <row r="123" spans="1:6" x14ac:dyDescent="0.25">
      <c r="A123" s="108"/>
      <c r="B123" s="115"/>
      <c r="C123" s="116"/>
      <c r="D123" s="226"/>
      <c r="E123" s="40"/>
      <c r="F123" s="113"/>
    </row>
    <row r="124" spans="1:6" ht="51" x14ac:dyDescent="0.25">
      <c r="A124" s="108" t="s">
        <v>59</v>
      </c>
      <c r="B124" s="225" t="s">
        <v>900</v>
      </c>
      <c r="C124" s="78"/>
      <c r="D124" s="211"/>
      <c r="E124" s="1"/>
      <c r="F124" s="85"/>
    </row>
    <row r="125" spans="1:6" ht="25.5" x14ac:dyDescent="0.25">
      <c r="A125" s="108"/>
      <c r="B125" s="229" t="s">
        <v>1076</v>
      </c>
      <c r="C125" s="78"/>
      <c r="D125" s="211"/>
      <c r="E125" s="1"/>
      <c r="F125" s="85"/>
    </row>
    <row r="126" spans="1:6" x14ac:dyDescent="0.25">
      <c r="A126" s="108"/>
      <c r="B126" s="225" t="s">
        <v>11</v>
      </c>
      <c r="C126" s="78" t="s">
        <v>34</v>
      </c>
      <c r="D126" s="211">
        <v>8</v>
      </c>
      <c r="E126" s="1">
        <v>0</v>
      </c>
      <c r="F126" s="85">
        <f>D126*E126</f>
        <v>0</v>
      </c>
    </row>
    <row r="127" spans="1:6" x14ac:dyDescent="0.25">
      <c r="A127" s="108"/>
      <c r="B127" s="115"/>
      <c r="C127" s="116"/>
      <c r="D127" s="226"/>
      <c r="E127" s="40"/>
      <c r="F127" s="113"/>
    </row>
    <row r="128" spans="1:6" ht="242.25" x14ac:dyDescent="0.25">
      <c r="A128" s="108" t="s">
        <v>60</v>
      </c>
      <c r="B128" s="225" t="s">
        <v>1077</v>
      </c>
      <c r="C128" s="78"/>
      <c r="D128" s="211"/>
      <c r="E128" s="40"/>
      <c r="F128" s="113"/>
    </row>
    <row r="129" spans="1:6" x14ac:dyDescent="0.25">
      <c r="A129" s="108"/>
      <c r="B129" s="229" t="s">
        <v>903</v>
      </c>
      <c r="C129" s="78" t="s">
        <v>34</v>
      </c>
      <c r="D129" s="211">
        <v>15.2</v>
      </c>
      <c r="E129" s="40"/>
      <c r="F129" s="113"/>
    </row>
    <row r="130" spans="1:6" x14ac:dyDescent="0.25">
      <c r="A130" s="108"/>
      <c r="B130" s="229" t="s">
        <v>904</v>
      </c>
      <c r="C130" s="78" t="s">
        <v>34</v>
      </c>
      <c r="D130" s="211">
        <v>34.159999999999997</v>
      </c>
      <c r="E130" s="40"/>
      <c r="F130" s="113"/>
    </row>
    <row r="131" spans="1:6" x14ac:dyDescent="0.25">
      <c r="A131" s="108"/>
      <c r="B131" s="229" t="s">
        <v>905</v>
      </c>
      <c r="C131" s="78" t="s">
        <v>34</v>
      </c>
      <c r="D131" s="211">
        <v>15.48</v>
      </c>
      <c r="E131" s="40"/>
      <c r="F131" s="113"/>
    </row>
    <row r="132" spans="1:6" x14ac:dyDescent="0.25">
      <c r="A132" s="108"/>
      <c r="B132" s="230" t="s">
        <v>906</v>
      </c>
      <c r="C132" s="231" t="s">
        <v>34</v>
      </c>
      <c r="D132" s="232">
        <f>6.87+8.65</f>
        <v>15.52</v>
      </c>
      <c r="E132" s="40"/>
      <c r="F132" s="113"/>
    </row>
    <row r="133" spans="1:6" x14ac:dyDescent="0.25">
      <c r="A133" s="108"/>
      <c r="B133" s="225" t="s">
        <v>11</v>
      </c>
      <c r="C133" s="78" t="s">
        <v>34</v>
      </c>
      <c r="D133" s="211">
        <f>D129+D130+D131+D132</f>
        <v>80.36</v>
      </c>
      <c r="E133" s="1">
        <v>0</v>
      </c>
      <c r="F133" s="85">
        <f>D133*E133</f>
        <v>0</v>
      </c>
    </row>
    <row r="134" spans="1:6" x14ac:dyDescent="0.25">
      <c r="A134" s="108"/>
      <c r="B134" s="225"/>
      <c r="C134" s="78"/>
      <c r="D134" s="211"/>
      <c r="E134" s="40"/>
      <c r="F134" s="113"/>
    </row>
    <row r="135" spans="1:6" ht="25.5" x14ac:dyDescent="0.25">
      <c r="A135" s="108" t="s">
        <v>61</v>
      </c>
      <c r="B135" s="225" t="s">
        <v>907</v>
      </c>
      <c r="C135" s="78" t="s">
        <v>45</v>
      </c>
      <c r="D135" s="211">
        <v>42</v>
      </c>
      <c r="E135" s="1">
        <v>0</v>
      </c>
      <c r="F135" s="85">
        <f>D135*E135</f>
        <v>0</v>
      </c>
    </row>
    <row r="136" spans="1:6" x14ac:dyDescent="0.25">
      <c r="A136" s="108"/>
      <c r="B136" s="225"/>
      <c r="C136" s="78"/>
      <c r="D136" s="211"/>
      <c r="E136" s="40"/>
      <c r="F136" s="113"/>
    </row>
    <row r="137" spans="1:6" ht="51" x14ac:dyDescent="0.25">
      <c r="A137" s="108" t="s">
        <v>62</v>
      </c>
      <c r="B137" s="225" t="s">
        <v>908</v>
      </c>
      <c r="C137" s="78" t="s">
        <v>45</v>
      </c>
      <c r="D137" s="211">
        <v>43</v>
      </c>
      <c r="E137" s="1">
        <v>0</v>
      </c>
      <c r="F137" s="85">
        <f>D137*E137</f>
        <v>0</v>
      </c>
    </row>
    <row r="138" spans="1:6" x14ac:dyDescent="0.25">
      <c r="A138" s="108"/>
      <c r="B138" s="225"/>
      <c r="C138" s="78"/>
      <c r="D138" s="211"/>
      <c r="E138" s="40"/>
      <c r="F138" s="113"/>
    </row>
    <row r="139" spans="1:6" ht="38.25" x14ac:dyDescent="0.25">
      <c r="A139" s="108" t="s">
        <v>63</v>
      </c>
      <c r="B139" s="225" t="s">
        <v>909</v>
      </c>
      <c r="C139" s="78"/>
      <c r="D139" s="211"/>
      <c r="E139" s="3"/>
      <c r="F139" s="85"/>
    </row>
    <row r="140" spans="1:6" x14ac:dyDescent="0.25">
      <c r="A140" s="108"/>
      <c r="B140" s="233" t="s">
        <v>910</v>
      </c>
      <c r="C140" s="225" t="s">
        <v>911</v>
      </c>
      <c r="D140" s="211">
        <v>2640</v>
      </c>
      <c r="E140" s="1">
        <v>0</v>
      </c>
      <c r="F140" s="85">
        <f>D140*E140</f>
        <v>0</v>
      </c>
    </row>
    <row r="141" spans="1:6" x14ac:dyDescent="0.25">
      <c r="A141" s="108"/>
      <c r="B141" s="233" t="s">
        <v>912</v>
      </c>
      <c r="C141" s="225" t="s">
        <v>911</v>
      </c>
      <c r="D141" s="211">
        <v>5395</v>
      </c>
      <c r="E141" s="1">
        <v>0</v>
      </c>
      <c r="F141" s="85">
        <f>D141*E141</f>
        <v>0</v>
      </c>
    </row>
    <row r="142" spans="1:6" x14ac:dyDescent="0.25">
      <c r="A142" s="108"/>
      <c r="B142" s="225"/>
      <c r="C142" s="78"/>
      <c r="D142" s="211"/>
      <c r="E142" s="40"/>
      <c r="F142" s="113"/>
    </row>
    <row r="143" spans="1:6" ht="38.25" x14ac:dyDescent="0.25">
      <c r="A143" s="108" t="s">
        <v>67</v>
      </c>
      <c r="B143" s="225" t="s">
        <v>913</v>
      </c>
      <c r="C143" s="78" t="s">
        <v>18</v>
      </c>
      <c r="D143" s="211">
        <v>1</v>
      </c>
      <c r="E143" s="1">
        <v>0</v>
      </c>
      <c r="F143" s="85">
        <f>D143*E143</f>
        <v>0</v>
      </c>
    </row>
    <row r="144" spans="1:6" x14ac:dyDescent="0.25">
      <c r="A144" s="108"/>
      <c r="B144" s="225"/>
      <c r="C144" s="78"/>
      <c r="D144" s="211"/>
      <c r="E144" s="1"/>
      <c r="F144" s="113"/>
    </row>
    <row r="145" spans="1:6" ht="76.5" x14ac:dyDescent="0.25">
      <c r="A145" s="108" t="s">
        <v>68</v>
      </c>
      <c r="B145" s="225" t="s">
        <v>915</v>
      </c>
      <c r="C145" s="78" t="s">
        <v>39</v>
      </c>
      <c r="D145" s="211">
        <v>72</v>
      </c>
      <c r="E145" s="1">
        <v>0</v>
      </c>
      <c r="F145" s="85">
        <f>D145*E145</f>
        <v>0</v>
      </c>
    </row>
    <row r="146" spans="1:6" x14ac:dyDescent="0.25">
      <c r="A146" s="108"/>
      <c r="B146" s="115"/>
      <c r="C146" s="116"/>
      <c r="D146" s="226"/>
      <c r="E146" s="40"/>
      <c r="F146" s="113"/>
    </row>
    <row r="147" spans="1:6" x14ac:dyDescent="0.25">
      <c r="A147" s="219"/>
      <c r="B147" s="228" t="s">
        <v>916</v>
      </c>
      <c r="C147" s="221"/>
      <c r="D147" s="222"/>
      <c r="E147" s="194"/>
      <c r="F147" s="223"/>
    </row>
    <row r="148" spans="1:6" x14ac:dyDescent="0.25">
      <c r="A148" s="108"/>
      <c r="B148" s="115"/>
      <c r="C148" s="116"/>
      <c r="D148" s="226"/>
      <c r="E148" s="40"/>
      <c r="F148" s="113"/>
    </row>
    <row r="149" spans="1:6" ht="38.25" x14ac:dyDescent="0.25">
      <c r="A149" s="108" t="s">
        <v>69</v>
      </c>
      <c r="B149" s="225" t="s">
        <v>917</v>
      </c>
      <c r="C149" s="78" t="s">
        <v>39</v>
      </c>
      <c r="D149" s="211">
        <v>169</v>
      </c>
      <c r="E149" s="1">
        <v>0</v>
      </c>
      <c r="F149" s="85">
        <f>D149*E149</f>
        <v>0</v>
      </c>
    </row>
    <row r="150" spans="1:6" x14ac:dyDescent="0.25">
      <c r="A150" s="108"/>
      <c r="B150" s="225"/>
      <c r="C150" s="78"/>
      <c r="D150" s="211"/>
      <c r="E150" s="1"/>
      <c r="F150" s="113"/>
    </row>
    <row r="151" spans="1:6" ht="51" x14ac:dyDescent="0.25">
      <c r="A151" s="108" t="s">
        <v>70</v>
      </c>
      <c r="B151" s="225" t="s">
        <v>1078</v>
      </c>
      <c r="C151" s="78" t="s">
        <v>34</v>
      </c>
      <c r="D151" s="211">
        <v>169</v>
      </c>
      <c r="E151" s="1">
        <v>0</v>
      </c>
      <c r="F151" s="85">
        <f>D151*E151</f>
        <v>0</v>
      </c>
    </row>
    <row r="152" spans="1:6" x14ac:dyDescent="0.25">
      <c r="A152" s="108"/>
      <c r="B152" s="225"/>
      <c r="C152" s="78"/>
      <c r="D152" s="211"/>
      <c r="E152" s="1"/>
      <c r="F152" s="113"/>
    </row>
    <row r="153" spans="1:6" ht="127.5" x14ac:dyDescent="0.25">
      <c r="A153" s="108" t="s">
        <v>71</v>
      </c>
      <c r="B153" s="225" t="s">
        <v>919</v>
      </c>
      <c r="C153" s="78" t="s">
        <v>39</v>
      </c>
      <c r="D153" s="211">
        <v>169</v>
      </c>
      <c r="E153" s="1">
        <v>0</v>
      </c>
      <c r="F153" s="85">
        <f>D153*E153</f>
        <v>0</v>
      </c>
    </row>
    <row r="154" spans="1:6" x14ac:dyDescent="0.25">
      <c r="A154" s="108"/>
      <c r="B154" s="225"/>
      <c r="C154" s="78"/>
      <c r="D154" s="211"/>
      <c r="E154" s="1"/>
      <c r="F154" s="113"/>
    </row>
    <row r="155" spans="1:6" ht="76.5" x14ac:dyDescent="0.25">
      <c r="A155" s="108" t="s">
        <v>72</v>
      </c>
      <c r="B155" s="225" t="s">
        <v>920</v>
      </c>
      <c r="C155" s="78" t="s">
        <v>39</v>
      </c>
      <c r="D155" s="211">
        <v>89.6</v>
      </c>
      <c r="E155" s="1">
        <v>0</v>
      </c>
      <c r="F155" s="85">
        <f>D155*E155</f>
        <v>0</v>
      </c>
    </row>
    <row r="156" spans="1:6" x14ac:dyDescent="0.25">
      <c r="A156" s="108"/>
      <c r="B156" s="225"/>
      <c r="C156" s="78"/>
      <c r="D156" s="211"/>
      <c r="E156" s="1"/>
      <c r="F156" s="85"/>
    </row>
    <row r="157" spans="1:6" x14ac:dyDescent="0.25">
      <c r="A157" s="219"/>
      <c r="B157" s="228" t="s">
        <v>921</v>
      </c>
      <c r="C157" s="221"/>
      <c r="D157" s="222"/>
      <c r="E157" s="194"/>
      <c r="F157" s="223"/>
    </row>
    <row r="158" spans="1:6" x14ac:dyDescent="0.25">
      <c r="A158" s="108"/>
      <c r="B158" s="115"/>
      <c r="C158" s="116"/>
      <c r="D158" s="226"/>
      <c r="E158" s="40"/>
      <c r="F158" s="113"/>
    </row>
    <row r="159" spans="1:6" ht="63.75" x14ac:dyDescent="0.25">
      <c r="A159" s="108" t="s">
        <v>149</v>
      </c>
      <c r="B159" s="225" t="s">
        <v>922</v>
      </c>
      <c r="C159" s="78" t="s">
        <v>39</v>
      </c>
      <c r="D159" s="211">
        <v>169</v>
      </c>
      <c r="E159" s="1">
        <v>0</v>
      </c>
      <c r="F159" s="85">
        <f>D159*E159</f>
        <v>0</v>
      </c>
    </row>
    <row r="160" spans="1:6" x14ac:dyDescent="0.25">
      <c r="A160" s="108"/>
      <c r="B160" s="225"/>
      <c r="C160" s="78"/>
      <c r="D160" s="211"/>
      <c r="E160" s="1"/>
      <c r="F160" s="113"/>
    </row>
    <row r="161" spans="1:6" ht="25.5" x14ac:dyDescent="0.25">
      <c r="A161" s="108" t="s">
        <v>153</v>
      </c>
      <c r="B161" s="225" t="s">
        <v>923</v>
      </c>
      <c r="C161" s="78" t="s">
        <v>39</v>
      </c>
      <c r="D161" s="211">
        <v>169</v>
      </c>
      <c r="E161" s="1">
        <v>0</v>
      </c>
      <c r="F161" s="85">
        <f>D161*E161</f>
        <v>0</v>
      </c>
    </row>
    <row r="162" spans="1:6" x14ac:dyDescent="0.25">
      <c r="A162" s="108"/>
      <c r="B162" s="225"/>
      <c r="C162" s="78"/>
      <c r="D162" s="211"/>
      <c r="E162" s="1"/>
      <c r="F162" s="113"/>
    </row>
    <row r="163" spans="1:6" ht="51" x14ac:dyDescent="0.25">
      <c r="A163" s="108" t="s">
        <v>154</v>
      </c>
      <c r="B163" s="225" t="s">
        <v>924</v>
      </c>
      <c r="C163" s="78" t="s">
        <v>39</v>
      </c>
      <c r="D163" s="211">
        <v>28</v>
      </c>
      <c r="E163" s="1">
        <v>0</v>
      </c>
      <c r="F163" s="85">
        <f>D163*E163</f>
        <v>0</v>
      </c>
    </row>
    <row r="164" spans="1:6" x14ac:dyDescent="0.25">
      <c r="A164" s="108"/>
      <c r="B164" s="225"/>
      <c r="C164" s="78"/>
      <c r="D164" s="211"/>
      <c r="E164" s="1"/>
      <c r="F164" s="113"/>
    </row>
    <row r="165" spans="1:6" ht="38.25" x14ac:dyDescent="0.25">
      <c r="A165" s="108" t="s">
        <v>155</v>
      </c>
      <c r="B165" s="225" t="s">
        <v>1206</v>
      </c>
      <c r="C165" s="78" t="s">
        <v>39</v>
      </c>
      <c r="D165" s="211">
        <v>48.8</v>
      </c>
      <c r="E165" s="1">
        <v>0</v>
      </c>
      <c r="F165" s="85">
        <f>D165*E165</f>
        <v>0</v>
      </c>
    </row>
    <row r="166" spans="1:6" x14ac:dyDescent="0.25">
      <c r="A166" s="108"/>
      <c r="B166" s="225"/>
      <c r="C166" s="78"/>
      <c r="D166" s="211"/>
      <c r="E166" s="1"/>
      <c r="F166" s="113"/>
    </row>
    <row r="167" spans="1:6" ht="51" x14ac:dyDescent="0.25">
      <c r="A167" s="108" t="s">
        <v>156</v>
      </c>
      <c r="B167" s="225" t="s">
        <v>926</v>
      </c>
      <c r="C167" s="78" t="s">
        <v>39</v>
      </c>
      <c r="D167" s="211">
        <v>9.6</v>
      </c>
      <c r="E167" s="1">
        <v>0</v>
      </c>
      <c r="F167" s="85">
        <f>D167*E167</f>
        <v>0</v>
      </c>
    </row>
    <row r="168" spans="1:6" x14ac:dyDescent="0.25">
      <c r="A168" s="108"/>
      <c r="B168" s="225"/>
      <c r="C168" s="78"/>
      <c r="D168" s="211"/>
      <c r="E168" s="1"/>
      <c r="F168" s="85"/>
    </row>
    <row r="169" spans="1:6" ht="26.25" x14ac:dyDescent="0.25">
      <c r="A169" s="219"/>
      <c r="B169" s="234" t="s">
        <v>1207</v>
      </c>
      <c r="C169" s="221"/>
      <c r="D169" s="222"/>
      <c r="E169" s="194"/>
      <c r="F169" s="223"/>
    </row>
    <row r="170" spans="1:6" x14ac:dyDescent="0.25">
      <c r="A170" s="108"/>
      <c r="B170" s="225"/>
      <c r="C170" s="78"/>
      <c r="D170" s="211"/>
      <c r="E170" s="1"/>
      <c r="F170" s="85"/>
    </row>
    <row r="171" spans="1:6" ht="25.5" x14ac:dyDescent="0.25">
      <c r="A171" s="108" t="s">
        <v>161</v>
      </c>
      <c r="B171" s="225" t="s">
        <v>928</v>
      </c>
      <c r="C171" s="78" t="s">
        <v>34</v>
      </c>
      <c r="D171" s="211">
        <v>0</v>
      </c>
      <c r="E171" s="1">
        <v>0</v>
      </c>
      <c r="F171" s="85">
        <f>D171*E171</f>
        <v>0</v>
      </c>
    </row>
    <row r="172" spans="1:6" x14ac:dyDescent="0.25">
      <c r="A172" s="108"/>
      <c r="B172" s="225"/>
      <c r="C172" s="78"/>
      <c r="D172" s="211"/>
      <c r="E172" s="1"/>
      <c r="F172" s="85"/>
    </row>
    <row r="173" spans="1:6" ht="38.25" x14ac:dyDescent="0.25">
      <c r="A173" s="108" t="s">
        <v>162</v>
      </c>
      <c r="B173" s="225" t="s">
        <v>929</v>
      </c>
      <c r="C173" s="78" t="s">
        <v>45</v>
      </c>
      <c r="D173" s="211">
        <v>0</v>
      </c>
      <c r="E173" s="1">
        <v>0</v>
      </c>
      <c r="F173" s="85">
        <f>D173*E173</f>
        <v>0</v>
      </c>
    </row>
    <row r="174" spans="1:6" x14ac:dyDescent="0.25">
      <c r="A174" s="108"/>
      <c r="B174" s="225"/>
      <c r="C174" s="78"/>
      <c r="D174" s="211"/>
      <c r="E174" s="1"/>
      <c r="F174" s="85"/>
    </row>
    <row r="175" spans="1:6" ht="38.25" x14ac:dyDescent="0.25">
      <c r="A175" s="108" t="s">
        <v>186</v>
      </c>
      <c r="B175" s="225" t="s">
        <v>930</v>
      </c>
      <c r="C175" s="78" t="s">
        <v>39</v>
      </c>
      <c r="D175" s="211">
        <v>0</v>
      </c>
      <c r="E175" s="1">
        <v>0</v>
      </c>
      <c r="F175" s="85">
        <f>D175*E175</f>
        <v>0</v>
      </c>
    </row>
    <row r="176" spans="1:6" x14ac:dyDescent="0.25">
      <c r="A176" s="108"/>
      <c r="B176" s="225"/>
      <c r="C176" s="78"/>
      <c r="D176" s="211"/>
      <c r="E176" s="1"/>
      <c r="F176" s="85"/>
    </row>
    <row r="177" spans="1:6" ht="51" x14ac:dyDescent="0.25">
      <c r="A177" s="108" t="s">
        <v>187</v>
      </c>
      <c r="B177" s="225" t="s">
        <v>2057</v>
      </c>
      <c r="C177" s="78" t="s">
        <v>34</v>
      </c>
      <c r="D177" s="211">
        <v>0</v>
      </c>
      <c r="E177" s="1">
        <v>0</v>
      </c>
      <c r="F177" s="85">
        <f>D177*E177</f>
        <v>0</v>
      </c>
    </row>
    <row r="178" spans="1:6" x14ac:dyDescent="0.25">
      <c r="A178" s="108"/>
      <c r="B178" s="225"/>
      <c r="C178" s="78"/>
      <c r="D178" s="211"/>
      <c r="E178" s="1"/>
      <c r="F178" s="85"/>
    </row>
    <row r="179" spans="1:6" x14ac:dyDescent="0.25">
      <c r="A179" s="219"/>
      <c r="B179" s="228" t="s">
        <v>932</v>
      </c>
      <c r="C179" s="221"/>
      <c r="D179" s="222"/>
      <c r="E179" s="194"/>
      <c r="F179" s="223"/>
    </row>
    <row r="180" spans="1:6" x14ac:dyDescent="0.25">
      <c r="A180" s="108"/>
      <c r="B180" s="225"/>
      <c r="C180" s="78"/>
      <c r="D180" s="211"/>
      <c r="E180" s="1"/>
      <c r="F180" s="85"/>
    </row>
    <row r="181" spans="1:6" ht="38.25" x14ac:dyDescent="0.25">
      <c r="A181" s="108" t="s">
        <v>188</v>
      </c>
      <c r="B181" s="225" t="s">
        <v>933</v>
      </c>
      <c r="C181" s="78" t="s">
        <v>39</v>
      </c>
      <c r="D181" s="211">
        <f>23.55+18.6</f>
        <v>42.150000000000006</v>
      </c>
      <c r="E181" s="1">
        <v>0</v>
      </c>
      <c r="F181" s="85">
        <f>D181*E181</f>
        <v>0</v>
      </c>
    </row>
    <row r="182" spans="1:6" x14ac:dyDescent="0.25">
      <c r="A182" s="108"/>
      <c r="B182" s="225"/>
      <c r="C182" s="78"/>
      <c r="D182" s="211"/>
      <c r="E182" s="1"/>
      <c r="F182" s="85"/>
    </row>
    <row r="183" spans="1:6" ht="51" x14ac:dyDescent="0.25">
      <c r="A183" s="108" t="s">
        <v>189</v>
      </c>
      <c r="B183" s="225" t="s">
        <v>1209</v>
      </c>
      <c r="C183" s="78" t="s">
        <v>18</v>
      </c>
      <c r="D183" s="211">
        <v>1</v>
      </c>
      <c r="E183" s="1">
        <v>0</v>
      </c>
      <c r="F183" s="85">
        <f>D183*E183</f>
        <v>0</v>
      </c>
    </row>
    <row r="184" spans="1:6" x14ac:dyDescent="0.25">
      <c r="A184" s="108"/>
      <c r="B184" s="225"/>
      <c r="C184" s="78"/>
      <c r="D184" s="211"/>
      <c r="E184" s="1"/>
      <c r="F184" s="85"/>
    </row>
    <row r="185" spans="1:6" ht="38.25" x14ac:dyDescent="0.25">
      <c r="A185" s="108" t="s">
        <v>190</v>
      </c>
      <c r="B185" s="225" t="s">
        <v>1210</v>
      </c>
      <c r="C185" s="78" t="s">
        <v>39</v>
      </c>
      <c r="D185" s="211">
        <v>10</v>
      </c>
      <c r="E185" s="1">
        <v>0</v>
      </c>
      <c r="F185" s="85">
        <f>D185*E185</f>
        <v>0</v>
      </c>
    </row>
    <row r="186" spans="1:6" x14ac:dyDescent="0.25">
      <c r="A186" s="108"/>
      <c r="B186" s="225"/>
      <c r="C186" s="78"/>
      <c r="D186" s="211"/>
      <c r="E186" s="1"/>
      <c r="F186" s="85"/>
    </row>
    <row r="187" spans="1:6" ht="38.25" x14ac:dyDescent="0.25">
      <c r="A187" s="108" t="s">
        <v>191</v>
      </c>
      <c r="B187" s="225" t="s">
        <v>937</v>
      </c>
      <c r="C187" s="78" t="s">
        <v>18</v>
      </c>
      <c r="D187" s="211">
        <v>1</v>
      </c>
      <c r="E187" s="1">
        <v>0</v>
      </c>
      <c r="F187" s="85">
        <f>D187*E187</f>
        <v>0</v>
      </c>
    </row>
    <row r="188" spans="1:6" x14ac:dyDescent="0.25">
      <c r="A188" s="108"/>
      <c r="B188" s="225"/>
      <c r="C188" s="78"/>
      <c r="D188" s="211"/>
      <c r="E188" s="1"/>
      <c r="F188" s="85"/>
    </row>
    <row r="189" spans="1:6" ht="51" x14ac:dyDescent="0.25">
      <c r="A189" s="108" t="s">
        <v>192</v>
      </c>
      <c r="B189" s="225" t="s">
        <v>939</v>
      </c>
      <c r="C189" s="78" t="s">
        <v>18</v>
      </c>
      <c r="D189" s="211">
        <v>1</v>
      </c>
      <c r="E189" s="1">
        <v>0</v>
      </c>
      <c r="F189" s="85">
        <f>D189*E189</f>
        <v>0</v>
      </c>
    </row>
    <row r="190" spans="1:6" x14ac:dyDescent="0.25">
      <c r="A190" s="108"/>
      <c r="B190" s="225"/>
      <c r="C190" s="78"/>
      <c r="D190" s="211"/>
      <c r="E190" s="1"/>
      <c r="F190" s="85"/>
    </row>
    <row r="191" spans="1:6" ht="63.75" x14ac:dyDescent="0.25">
      <c r="A191" s="108" t="s">
        <v>193</v>
      </c>
      <c r="B191" s="225" t="s">
        <v>941</v>
      </c>
      <c r="C191" s="78" t="s">
        <v>18</v>
      </c>
      <c r="D191" s="211">
        <v>1</v>
      </c>
      <c r="E191" s="1">
        <v>0</v>
      </c>
      <c r="F191" s="85">
        <f>D191*E191</f>
        <v>0</v>
      </c>
    </row>
    <row r="192" spans="1:6" x14ac:dyDescent="0.25">
      <c r="A192" s="108"/>
      <c r="B192" s="225"/>
      <c r="C192" s="78"/>
      <c r="D192" s="211"/>
      <c r="E192" s="1"/>
      <c r="F192" s="85"/>
    </row>
    <row r="193" spans="1:6" ht="25.5" x14ac:dyDescent="0.25">
      <c r="A193" s="108" t="s">
        <v>194</v>
      </c>
      <c r="B193" s="225" t="s">
        <v>73</v>
      </c>
      <c r="C193" s="78" t="s">
        <v>18</v>
      </c>
      <c r="D193" s="211">
        <v>1</v>
      </c>
      <c r="E193" s="1">
        <v>0</v>
      </c>
      <c r="F193" s="85">
        <f>D193*E193</f>
        <v>0</v>
      </c>
    </row>
    <row r="194" spans="1:6" ht="15.75" thickBot="1" x14ac:dyDescent="0.3">
      <c r="A194" s="133"/>
      <c r="B194" s="134"/>
      <c r="C194" s="124"/>
      <c r="D194" s="235"/>
      <c r="E194" s="172"/>
      <c r="F194" s="85"/>
    </row>
    <row r="195" spans="1:6" ht="16.5" thickTop="1" thickBot="1" x14ac:dyDescent="0.3">
      <c r="A195" s="93" t="s">
        <v>943</v>
      </c>
      <c r="B195" s="94"/>
      <c r="C195" s="95"/>
      <c r="D195" s="217"/>
      <c r="E195" s="613"/>
      <c r="F195" s="128">
        <f>SUM(F72:F194)</f>
        <v>0</v>
      </c>
    </row>
    <row r="196" spans="1:6" ht="15.75" thickTop="1" x14ac:dyDescent="0.25">
      <c r="A196" s="99"/>
      <c r="B196" s="100"/>
      <c r="C196" s="101"/>
      <c r="D196" s="218"/>
      <c r="E196" s="619"/>
      <c r="F196" s="129"/>
    </row>
    <row r="197" spans="1:6" x14ac:dyDescent="0.25">
      <c r="A197" s="71" t="s">
        <v>8</v>
      </c>
      <c r="B197" s="72" t="s">
        <v>944</v>
      </c>
      <c r="C197" s="73"/>
      <c r="D197" s="74"/>
      <c r="E197" s="614"/>
      <c r="F197" s="130"/>
    </row>
    <row r="198" spans="1:6" x14ac:dyDescent="0.25">
      <c r="A198" s="76"/>
      <c r="B198" s="77"/>
      <c r="C198" s="78"/>
      <c r="D198" s="79"/>
      <c r="E198" s="1"/>
      <c r="F198" s="85"/>
    </row>
    <row r="199" spans="1:6" ht="25.5" x14ac:dyDescent="0.25">
      <c r="A199" s="82" t="s">
        <v>76</v>
      </c>
      <c r="B199" s="83" t="s">
        <v>945</v>
      </c>
      <c r="C199" s="78" t="s">
        <v>77</v>
      </c>
      <c r="D199" s="211">
        <v>30</v>
      </c>
      <c r="E199" s="1">
        <v>0</v>
      </c>
      <c r="F199" s="85">
        <f>D199*E199</f>
        <v>0</v>
      </c>
    </row>
    <row r="200" spans="1:6" x14ac:dyDescent="0.25">
      <c r="A200" s="76"/>
      <c r="B200" s="77"/>
      <c r="C200" s="78"/>
      <c r="D200" s="211"/>
      <c r="E200" s="1"/>
      <c r="F200" s="85"/>
    </row>
    <row r="201" spans="1:6" ht="38.25" x14ac:dyDescent="0.25">
      <c r="A201" s="82" t="s">
        <v>78</v>
      </c>
      <c r="B201" s="131" t="s">
        <v>946</v>
      </c>
      <c r="C201" s="132" t="s">
        <v>77</v>
      </c>
      <c r="D201" s="211">
        <v>20</v>
      </c>
      <c r="E201" s="1">
        <v>0</v>
      </c>
      <c r="F201" s="85">
        <f>D201*E201</f>
        <v>0</v>
      </c>
    </row>
    <row r="202" spans="1:6" x14ac:dyDescent="0.25">
      <c r="A202" s="76"/>
      <c r="B202" s="77"/>
      <c r="C202" s="78"/>
      <c r="D202" s="211"/>
      <c r="E202" s="1"/>
      <c r="F202" s="85"/>
    </row>
    <row r="203" spans="1:6" ht="38.25" x14ac:dyDescent="0.25">
      <c r="A203" s="82" t="s">
        <v>79</v>
      </c>
      <c r="B203" s="83" t="s">
        <v>947</v>
      </c>
      <c r="C203" s="78" t="s">
        <v>18</v>
      </c>
      <c r="D203" s="211">
        <v>1</v>
      </c>
      <c r="E203" s="1">
        <v>0</v>
      </c>
      <c r="F203" s="85">
        <f>D203*E203</f>
        <v>0</v>
      </c>
    </row>
    <row r="204" spans="1:6" x14ac:dyDescent="0.25">
      <c r="A204" s="76"/>
      <c r="B204" s="77"/>
      <c r="C204" s="78"/>
      <c r="D204" s="211"/>
      <c r="E204" s="1"/>
      <c r="F204" s="85"/>
    </row>
    <row r="205" spans="1:6" ht="25.5" x14ac:dyDescent="0.25">
      <c r="A205" s="82" t="s">
        <v>80</v>
      </c>
      <c r="B205" s="83" t="s">
        <v>948</v>
      </c>
      <c r="C205" s="78" t="s">
        <v>18</v>
      </c>
      <c r="D205" s="211">
        <v>1</v>
      </c>
      <c r="E205" s="1">
        <v>0</v>
      </c>
      <c r="F205" s="85">
        <f>D205*E205</f>
        <v>0</v>
      </c>
    </row>
    <row r="206" spans="1:6" x14ac:dyDescent="0.25">
      <c r="A206" s="76"/>
      <c r="B206" s="77"/>
      <c r="C206" s="78"/>
      <c r="D206" s="211"/>
      <c r="E206" s="1"/>
      <c r="F206" s="85"/>
    </row>
    <row r="207" spans="1:6" ht="51" x14ac:dyDescent="0.25">
      <c r="A207" s="82" t="s">
        <v>81</v>
      </c>
      <c r="B207" s="83" t="s">
        <v>949</v>
      </c>
      <c r="C207" s="78" t="s">
        <v>18</v>
      </c>
      <c r="D207" s="211">
        <v>1</v>
      </c>
      <c r="E207" s="1">
        <v>0</v>
      </c>
      <c r="F207" s="85">
        <f>D207*E207</f>
        <v>0</v>
      </c>
    </row>
    <row r="208" spans="1:6" x14ac:dyDescent="0.25">
      <c r="A208" s="76"/>
      <c r="B208" s="77"/>
      <c r="C208" s="78"/>
      <c r="D208" s="211"/>
      <c r="E208" s="1"/>
      <c r="F208" s="85"/>
    </row>
    <row r="209" spans="1:6" x14ac:dyDescent="0.25">
      <c r="A209" s="627" t="s">
        <v>82</v>
      </c>
      <c r="B209" s="727" t="s">
        <v>955</v>
      </c>
      <c r="C209" s="629" t="s">
        <v>18</v>
      </c>
      <c r="D209" s="736">
        <v>0</v>
      </c>
      <c r="E209" s="633"/>
      <c r="F209" s="631">
        <f>D209*E209</f>
        <v>0</v>
      </c>
    </row>
    <row r="210" spans="1:6" x14ac:dyDescent="0.25">
      <c r="A210" s="76"/>
      <c r="B210" s="77"/>
      <c r="C210" s="78"/>
      <c r="D210" s="211"/>
      <c r="E210" s="1"/>
      <c r="F210" s="85"/>
    </row>
    <row r="211" spans="1:6" ht="38.25" x14ac:dyDescent="0.25">
      <c r="A211" s="82" t="s">
        <v>83</v>
      </c>
      <c r="B211" s="83" t="s">
        <v>957</v>
      </c>
      <c r="C211" s="132" t="s">
        <v>77</v>
      </c>
      <c r="D211" s="211">
        <v>40</v>
      </c>
      <c r="E211" s="1">
        <v>0</v>
      </c>
      <c r="F211" s="85">
        <f>D211*E211</f>
        <v>0</v>
      </c>
    </row>
    <row r="212" spans="1:6" x14ac:dyDescent="0.25">
      <c r="A212" s="76"/>
      <c r="B212" s="77"/>
      <c r="C212" s="78"/>
      <c r="D212" s="211"/>
      <c r="E212" s="1"/>
      <c r="F212" s="85"/>
    </row>
    <row r="213" spans="1:6" ht="38.25" x14ac:dyDescent="0.25">
      <c r="A213" s="82" t="s">
        <v>84</v>
      </c>
      <c r="B213" s="83" t="s">
        <v>85</v>
      </c>
      <c r="C213" s="132" t="s">
        <v>77</v>
      </c>
      <c r="D213" s="211">
        <v>20</v>
      </c>
      <c r="E213" s="1">
        <v>0</v>
      </c>
      <c r="F213" s="85">
        <f>D213*E213</f>
        <v>0</v>
      </c>
    </row>
    <row r="214" spans="1:6" x14ac:dyDescent="0.25">
      <c r="A214" s="76"/>
      <c r="B214" s="77"/>
      <c r="C214" s="78"/>
      <c r="D214" s="211"/>
      <c r="E214" s="1"/>
      <c r="F214" s="85"/>
    </row>
    <row r="215" spans="1:6" ht="25.5" x14ac:dyDescent="0.25">
      <c r="A215" s="82" t="s">
        <v>86</v>
      </c>
      <c r="B215" s="83" t="s">
        <v>87</v>
      </c>
      <c r="C215" s="78"/>
      <c r="D215" s="211"/>
      <c r="E215" s="1"/>
      <c r="F215" s="85"/>
    </row>
    <row r="216" spans="1:6" x14ac:dyDescent="0.25">
      <c r="A216" s="76"/>
      <c r="B216" s="77" t="s">
        <v>88</v>
      </c>
      <c r="C216" s="78" t="s">
        <v>77</v>
      </c>
      <c r="D216" s="211">
        <v>80</v>
      </c>
      <c r="E216" s="1">
        <v>0</v>
      </c>
      <c r="F216" s="85">
        <f>D216*E216</f>
        <v>0</v>
      </c>
    </row>
    <row r="217" spans="1:6" x14ac:dyDescent="0.25">
      <c r="A217" s="76"/>
      <c r="B217" s="77" t="s">
        <v>89</v>
      </c>
      <c r="C217" s="78" t="s">
        <v>77</v>
      </c>
      <c r="D217" s="211">
        <v>80</v>
      </c>
      <c r="E217" s="1">
        <v>0</v>
      </c>
      <c r="F217" s="85">
        <f>D217*E217</f>
        <v>0</v>
      </c>
    </row>
    <row r="218" spans="1:6" x14ac:dyDescent="0.25">
      <c r="A218" s="77"/>
      <c r="B218" s="77" t="s">
        <v>90</v>
      </c>
      <c r="C218" s="78" t="s">
        <v>77</v>
      </c>
      <c r="D218" s="211">
        <v>80</v>
      </c>
      <c r="E218" s="1">
        <v>0</v>
      </c>
      <c r="F218" s="85">
        <f>D218*E218</f>
        <v>0</v>
      </c>
    </row>
    <row r="219" spans="1:6" x14ac:dyDescent="0.25">
      <c r="A219" s="77"/>
      <c r="B219" s="77"/>
      <c r="C219" s="78"/>
      <c r="D219" s="79"/>
      <c r="E219" s="1"/>
      <c r="F219" s="85"/>
    </row>
    <row r="220" spans="1:6" x14ac:dyDescent="0.25">
      <c r="A220" s="560"/>
      <c r="B220" s="561"/>
      <c r="C220" s="562"/>
      <c r="D220" s="563"/>
      <c r="E220" s="564"/>
      <c r="F220" s="565"/>
    </row>
    <row r="221" spans="1:6" ht="15.75" thickBot="1" x14ac:dyDescent="0.3">
      <c r="A221" s="133"/>
      <c r="B221" s="134"/>
      <c r="C221" s="124"/>
      <c r="D221" s="236"/>
      <c r="E221" s="126"/>
      <c r="F221" s="85"/>
    </row>
    <row r="222" spans="1:6" ht="16.5" thickTop="1" thickBot="1" x14ac:dyDescent="0.3">
      <c r="A222" s="93" t="s">
        <v>958</v>
      </c>
      <c r="B222" s="94"/>
      <c r="C222" s="95"/>
      <c r="D222" s="217"/>
      <c r="E222" s="97"/>
      <c r="F222" s="128">
        <f>SUM(F199:F221)</f>
        <v>0</v>
      </c>
    </row>
    <row r="223" spans="1:6" ht="15.75" thickTop="1" x14ac:dyDescent="0.25"/>
  </sheetData>
  <sheetProtection algorithmName="SHA-512" hashValue="LyW5/2hdv/owX+m/R2U9Yrt1z0W+BZ9qHmpIpATLB8DtpLGWkimyJFmemTh64Zcv9EBdmvdlYQLSrdhYMp7C4Q==" saltValue="EVC3l+oKtSVEbU3Q4AbGUQ==" spinCount="100000" sheet="1"/>
  <mergeCells count="22">
    <mergeCell ref="B46:F46"/>
    <mergeCell ref="B47:F47"/>
    <mergeCell ref="B42:F42"/>
    <mergeCell ref="B44:F44"/>
    <mergeCell ref="A2:F2"/>
    <mergeCell ref="A3:F3"/>
    <mergeCell ref="A5:B5"/>
    <mergeCell ref="A6:C6"/>
    <mergeCell ref="A8:B8"/>
    <mergeCell ref="B28:F28"/>
    <mergeCell ref="B30:F30"/>
    <mergeCell ref="B32:F32"/>
    <mergeCell ref="B34:F34"/>
    <mergeCell ref="B36:F36"/>
    <mergeCell ref="B38:F38"/>
    <mergeCell ref="E12:F12"/>
    <mergeCell ref="B40:F40"/>
    <mergeCell ref="E13:F13"/>
    <mergeCell ref="B20:F20"/>
    <mergeCell ref="B22:F22"/>
    <mergeCell ref="B24:F24"/>
    <mergeCell ref="B26:F26"/>
  </mergeCells>
  <pageMargins left="0.70866141732283472" right="0.70866141732283472" top="0.74803149606299213" bottom="0.74803149606299213" header="0.31496062992125984" footer="0.31496062992125984"/>
  <pageSetup paperSize="9" orientation="portrait" r:id="rId1"/>
  <headerFooter>
    <oddHeader>&amp;L&amp;"Arial,Poševno"&amp;9Komunala Brežice d. o. o.</oddHeader>
    <oddFooter>&amp;L&amp;"Arial,Poševno"&amp;9Popis del za objekt "Vodovod Pišece-Bizeljsko-Bojsno" - &amp;"Arial,Krepko poševno"VODOHRAN PIŠECE&amp;R&amp;"Arial,Navadno"&amp;10&amp;P/&amp;N</oddFooter>
  </headerFooter>
  <rowBreaks count="3" manualBreakCount="3">
    <brk id="48" max="16383" man="1"/>
    <brk id="121" max="16383" man="1"/>
    <brk id="19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AMK358"/>
  <sheetViews>
    <sheetView view="pageBreakPreview" topLeftCell="A105" zoomScaleNormal="100" zoomScaleSheetLayoutView="100" workbookViewId="0">
      <selection activeCell="D335" sqref="D335"/>
    </sheetView>
  </sheetViews>
  <sheetFormatPr defaultColWidth="9.140625" defaultRowHeight="12.75" x14ac:dyDescent="0.2"/>
  <cols>
    <col min="1" max="1" width="4.5703125" style="268" customWidth="1"/>
    <col min="2" max="2" width="9.7109375" style="269" customWidth="1"/>
    <col min="3" max="3" width="42.5703125" style="260" customWidth="1"/>
    <col min="4" max="4" width="6" style="286" customWidth="1"/>
    <col min="5" max="5" width="8.5703125" style="287" customWidth="1"/>
    <col min="6" max="6" width="9.28515625" style="287" customWidth="1"/>
    <col min="7" max="7" width="10.42578125" style="237" customWidth="1"/>
    <col min="8" max="8" width="4.42578125" style="238" customWidth="1"/>
    <col min="9" max="9" width="4.85546875" style="239" bestFit="1" customWidth="1"/>
    <col min="10" max="10" width="4.42578125" style="239" customWidth="1"/>
    <col min="11" max="11" width="9.140625" style="240"/>
    <col min="12" max="12" width="9.140625" style="241"/>
    <col min="13" max="13" width="9.140625" style="240"/>
    <col min="14" max="1025" width="9.140625" style="238"/>
    <col min="1026" max="16384" width="9.140625" style="242"/>
  </cols>
  <sheetData>
    <row r="1" spans="1:7" x14ac:dyDescent="0.2">
      <c r="A1" s="41"/>
      <c r="B1" s="13"/>
      <c r="C1" s="13"/>
      <c r="D1" s="17"/>
      <c r="E1" s="13"/>
      <c r="F1" s="18"/>
    </row>
    <row r="2" spans="1:7" ht="15" x14ac:dyDescent="0.25">
      <c r="A2" s="635" t="s">
        <v>0</v>
      </c>
      <c r="B2" s="636"/>
      <c r="C2" s="637"/>
      <c r="D2" s="637"/>
      <c r="E2" s="637"/>
      <c r="F2" s="637"/>
    </row>
    <row r="3" spans="1:7" ht="15.75" customHeight="1" x14ac:dyDescent="0.25">
      <c r="A3" s="638" t="s">
        <v>2058</v>
      </c>
      <c r="B3" s="639"/>
      <c r="C3" s="640"/>
      <c r="D3" s="640"/>
      <c r="E3" s="640"/>
      <c r="F3" s="640"/>
    </row>
    <row r="4" spans="1:7" ht="15" x14ac:dyDescent="0.25">
      <c r="A4" s="589"/>
      <c r="B4" s="12"/>
      <c r="C4" s="13"/>
      <c r="D4" s="14"/>
      <c r="E4" s="15"/>
      <c r="F4" s="16"/>
    </row>
    <row r="5" spans="1:7" ht="15" x14ac:dyDescent="0.2">
      <c r="A5" s="641" t="s">
        <v>2</v>
      </c>
      <c r="B5" s="642"/>
      <c r="C5" s="13"/>
      <c r="D5" s="17"/>
      <c r="E5" s="13"/>
      <c r="F5" s="18"/>
    </row>
    <row r="6" spans="1:7" ht="15.75" x14ac:dyDescent="0.25">
      <c r="A6" s="647" t="s">
        <v>321</v>
      </c>
      <c r="B6" s="648"/>
      <c r="C6" s="649"/>
      <c r="D6" s="17"/>
      <c r="E6" s="13"/>
      <c r="F6" s="18"/>
    </row>
    <row r="7" spans="1:7" ht="15.75" x14ac:dyDescent="0.25">
      <c r="A7" s="586"/>
      <c r="B7" s="585"/>
      <c r="C7" s="13"/>
      <c r="D7" s="17"/>
      <c r="E7" s="13"/>
      <c r="F7" s="18"/>
    </row>
    <row r="8" spans="1:7" ht="15" x14ac:dyDescent="0.2">
      <c r="A8" s="641" t="s">
        <v>681</v>
      </c>
      <c r="B8" s="642"/>
      <c r="C8" s="13"/>
      <c r="D8" s="17"/>
      <c r="E8" s="16"/>
      <c r="F8" s="16"/>
    </row>
    <row r="9" spans="1:7" ht="15" x14ac:dyDescent="0.25">
      <c r="A9" s="672" t="s">
        <v>673</v>
      </c>
      <c r="B9" s="649"/>
      <c r="C9" s="649"/>
      <c r="D9" s="649"/>
      <c r="E9" s="649"/>
      <c r="F9" s="649"/>
      <c r="G9" s="649"/>
    </row>
    <row r="10" spans="1:7" ht="15.75" x14ac:dyDescent="0.25">
      <c r="A10" s="588"/>
      <c r="B10" s="587"/>
      <c r="C10" s="587"/>
      <c r="D10" s="587"/>
      <c r="E10" s="587"/>
      <c r="F10" s="587"/>
      <c r="G10" s="587"/>
    </row>
    <row r="11" spans="1:7" ht="12.75" customHeight="1" x14ac:dyDescent="0.2">
      <c r="A11" s="588"/>
      <c r="B11" s="588"/>
      <c r="C11" s="588"/>
      <c r="D11" s="588"/>
      <c r="E11" s="588"/>
      <c r="F11" s="588"/>
    </row>
    <row r="12" spans="1:7" ht="15" x14ac:dyDescent="0.25">
      <c r="A12" s="19"/>
      <c r="B12" s="20"/>
      <c r="C12" s="21"/>
      <c r="D12" s="21"/>
      <c r="E12" s="21"/>
      <c r="F12" s="21"/>
    </row>
    <row r="13" spans="1:7" ht="15.75" thickBot="1" x14ac:dyDescent="0.3">
      <c r="A13" s="243" t="s">
        <v>3</v>
      </c>
      <c r="B13" s="669" t="s">
        <v>4</v>
      </c>
      <c r="C13" s="670"/>
      <c r="D13" s="670"/>
      <c r="E13" s="671"/>
      <c r="F13" s="673" t="s">
        <v>5</v>
      </c>
      <c r="G13" s="671"/>
    </row>
    <row r="14" spans="1:7" ht="15" x14ac:dyDescent="0.25">
      <c r="A14" s="244" t="s">
        <v>31</v>
      </c>
      <c r="B14" s="686" t="str">
        <f>C44</f>
        <v>PREDDELA</v>
      </c>
      <c r="C14" s="687"/>
      <c r="D14" s="687"/>
      <c r="E14" s="688"/>
      <c r="F14" s="69"/>
      <c r="G14" s="205">
        <f>G91</f>
        <v>0</v>
      </c>
    </row>
    <row r="15" spans="1:7" ht="15" x14ac:dyDescent="0.25">
      <c r="A15" s="50" t="s">
        <v>674</v>
      </c>
      <c r="B15" s="684" t="str">
        <f>C93</f>
        <v>ZEMELJSKA DELA IN TEMELJENJE</v>
      </c>
      <c r="C15" s="685"/>
      <c r="D15" s="685"/>
      <c r="E15" s="655"/>
      <c r="F15" s="54"/>
      <c r="G15" s="55">
        <f>G169</f>
        <v>0</v>
      </c>
    </row>
    <row r="16" spans="1:7" ht="15" x14ac:dyDescent="0.25">
      <c r="A16" s="50" t="s">
        <v>675</v>
      </c>
      <c r="B16" s="684" t="str">
        <f>C171</f>
        <v>VOZIŠČNE KONSTRUKCIJE</v>
      </c>
      <c r="C16" s="685"/>
      <c r="D16" s="685"/>
      <c r="E16" s="655"/>
      <c r="F16" s="54"/>
      <c r="G16" s="55">
        <f>G211</f>
        <v>0</v>
      </c>
    </row>
    <row r="17" spans="1:13" ht="15" x14ac:dyDescent="0.25">
      <c r="A17" s="244" t="s">
        <v>676</v>
      </c>
      <c r="B17" s="684" t="str">
        <f>C213</f>
        <v>ODVODNJAVANJE</v>
      </c>
      <c r="C17" s="685"/>
      <c r="D17" s="685"/>
      <c r="E17" s="655"/>
      <c r="F17" s="54"/>
      <c r="G17" s="55">
        <f>G292</f>
        <v>0</v>
      </c>
    </row>
    <row r="18" spans="1:13" ht="15" x14ac:dyDescent="0.25">
      <c r="A18" s="50" t="s">
        <v>677</v>
      </c>
      <c r="B18" s="684" t="str">
        <f>C294</f>
        <v>GRADBENA IN OBRTNIŠKA DELA</v>
      </c>
      <c r="C18" s="685"/>
      <c r="D18" s="685"/>
      <c r="E18" s="655"/>
      <c r="F18" s="54"/>
      <c r="G18" s="55">
        <f>G305</f>
        <v>0</v>
      </c>
    </row>
    <row r="19" spans="1:13" ht="15" x14ac:dyDescent="0.25">
      <c r="A19" s="50" t="s">
        <v>678</v>
      </c>
      <c r="B19" s="684" t="str">
        <f>C307</f>
        <v>OPREMA CEST</v>
      </c>
      <c r="C19" s="685"/>
      <c r="D19" s="685"/>
      <c r="E19" s="655"/>
      <c r="F19" s="54"/>
      <c r="G19" s="55">
        <f>G330</f>
        <v>0</v>
      </c>
    </row>
    <row r="20" spans="1:13" ht="15" x14ac:dyDescent="0.25">
      <c r="A20" s="244" t="s">
        <v>679</v>
      </c>
      <c r="B20" s="684" t="str">
        <f>C332</f>
        <v>TUJE STORITVE</v>
      </c>
      <c r="C20" s="685"/>
      <c r="D20" s="685"/>
      <c r="E20" s="655"/>
      <c r="F20" s="54"/>
      <c r="G20" s="55">
        <f>G358</f>
        <v>0</v>
      </c>
    </row>
    <row r="21" spans="1:13" ht="15" x14ac:dyDescent="0.25">
      <c r="A21" s="56"/>
      <c r="B21" s="57" t="s">
        <v>11</v>
      </c>
      <c r="C21" s="58"/>
      <c r="D21" s="59"/>
      <c r="E21" s="59"/>
      <c r="F21" s="60"/>
      <c r="G21" s="61">
        <f>SUM(G14:G20)</f>
        <v>0</v>
      </c>
    </row>
    <row r="23" spans="1:13" x14ac:dyDescent="0.2">
      <c r="A23" s="245"/>
      <c r="B23" s="246"/>
      <c r="C23" s="247"/>
      <c r="D23" s="248"/>
      <c r="E23" s="249"/>
      <c r="F23" s="250"/>
      <c r="G23" s="251"/>
    </row>
    <row r="24" spans="1:13" x14ac:dyDescent="0.2">
      <c r="A24" s="245"/>
      <c r="B24" s="692" t="s">
        <v>382</v>
      </c>
      <c r="C24" s="692"/>
      <c r="D24" s="692"/>
      <c r="E24" s="692"/>
      <c r="F24" s="692"/>
      <c r="G24" s="692"/>
    </row>
    <row r="25" spans="1:13" s="238" customFormat="1" ht="27.75" customHeight="1" x14ac:dyDescent="0.2">
      <c r="A25" s="252" t="s">
        <v>383</v>
      </c>
      <c r="B25" s="690" t="s">
        <v>384</v>
      </c>
      <c r="C25" s="690"/>
      <c r="D25" s="690"/>
      <c r="E25" s="690"/>
      <c r="F25" s="690"/>
      <c r="G25" s="690"/>
      <c r="I25" s="239"/>
      <c r="J25" s="239"/>
      <c r="K25" s="240"/>
      <c r="L25" s="241"/>
      <c r="M25" s="240"/>
    </row>
    <row r="26" spans="1:13" s="238" customFormat="1" ht="28.5" customHeight="1" x14ac:dyDescent="0.2">
      <c r="A26" s="252" t="s">
        <v>383</v>
      </c>
      <c r="B26" s="690" t="s">
        <v>385</v>
      </c>
      <c r="C26" s="690"/>
      <c r="D26" s="690"/>
      <c r="E26" s="690"/>
      <c r="F26" s="690"/>
      <c r="G26" s="690"/>
      <c r="I26" s="239"/>
      <c r="J26" s="239"/>
      <c r="K26" s="240"/>
      <c r="L26" s="241"/>
      <c r="M26" s="240"/>
    </row>
    <row r="27" spans="1:13" s="238" customFormat="1" ht="27" customHeight="1" x14ac:dyDescent="0.2">
      <c r="A27" s="252" t="s">
        <v>383</v>
      </c>
      <c r="B27" s="690" t="s">
        <v>386</v>
      </c>
      <c r="C27" s="690"/>
      <c r="D27" s="690"/>
      <c r="E27" s="690"/>
      <c r="F27" s="690"/>
      <c r="G27" s="690"/>
      <c r="I27" s="239"/>
      <c r="J27" s="239"/>
      <c r="K27" s="240"/>
      <c r="L27" s="241"/>
      <c r="M27" s="240"/>
    </row>
    <row r="28" spans="1:13" s="238" customFormat="1" ht="53.25" customHeight="1" x14ac:dyDescent="0.2">
      <c r="A28" s="252" t="s">
        <v>383</v>
      </c>
      <c r="B28" s="693" t="s">
        <v>387</v>
      </c>
      <c r="C28" s="693"/>
      <c r="D28" s="693"/>
      <c r="E28" s="693"/>
      <c r="F28" s="693"/>
      <c r="G28" s="693"/>
      <c r="I28" s="239"/>
      <c r="J28" s="239"/>
      <c r="K28" s="240"/>
      <c r="L28" s="241"/>
      <c r="M28" s="240"/>
    </row>
    <row r="29" spans="1:13" s="238" customFormat="1" ht="28.5" customHeight="1" x14ac:dyDescent="0.2">
      <c r="A29" s="252" t="s">
        <v>383</v>
      </c>
      <c r="B29" s="690" t="s">
        <v>388</v>
      </c>
      <c r="C29" s="690"/>
      <c r="D29" s="690"/>
      <c r="E29" s="690"/>
      <c r="F29" s="690"/>
      <c r="G29" s="690"/>
      <c r="I29" s="239"/>
      <c r="J29" s="239"/>
      <c r="K29" s="240"/>
      <c r="L29" s="241"/>
      <c r="M29" s="240"/>
    </row>
    <row r="30" spans="1:13" s="238" customFormat="1" ht="39" customHeight="1" x14ac:dyDescent="0.2">
      <c r="A30" s="252" t="s">
        <v>383</v>
      </c>
      <c r="B30" s="690" t="s">
        <v>389</v>
      </c>
      <c r="C30" s="690"/>
      <c r="D30" s="690"/>
      <c r="E30" s="690"/>
      <c r="F30" s="690"/>
      <c r="G30" s="690"/>
      <c r="I30" s="239"/>
      <c r="J30" s="239"/>
      <c r="K30" s="240"/>
      <c r="L30" s="241"/>
      <c r="M30" s="240"/>
    </row>
    <row r="31" spans="1:13" s="238" customFormat="1" ht="14.25" customHeight="1" x14ac:dyDescent="0.2">
      <c r="A31" s="252" t="s">
        <v>390</v>
      </c>
      <c r="B31" s="690" t="s">
        <v>391</v>
      </c>
      <c r="C31" s="690"/>
      <c r="D31" s="690"/>
      <c r="E31" s="690"/>
      <c r="F31" s="690"/>
      <c r="G31" s="690"/>
      <c r="I31" s="239"/>
      <c r="J31" s="239"/>
      <c r="K31" s="240"/>
      <c r="L31" s="241"/>
      <c r="M31" s="240"/>
    </row>
    <row r="32" spans="1:13" s="238" customFormat="1" ht="28.5" customHeight="1" x14ac:dyDescent="0.2">
      <c r="A32" s="252" t="s">
        <v>383</v>
      </c>
      <c r="B32" s="690" t="s">
        <v>392</v>
      </c>
      <c r="C32" s="690"/>
      <c r="D32" s="690"/>
      <c r="E32" s="690"/>
      <c r="F32" s="690"/>
      <c r="G32" s="690"/>
      <c r="I32" s="239"/>
      <c r="J32" s="239"/>
      <c r="K32" s="240"/>
      <c r="L32" s="241"/>
      <c r="M32" s="240"/>
    </row>
    <row r="33" spans="1:13" s="238" customFormat="1" ht="39" customHeight="1" x14ac:dyDescent="0.2">
      <c r="A33" s="252" t="s">
        <v>383</v>
      </c>
      <c r="B33" s="690" t="s">
        <v>393</v>
      </c>
      <c r="C33" s="690"/>
      <c r="D33" s="690"/>
      <c r="E33" s="690"/>
      <c r="F33" s="690"/>
      <c r="G33" s="690"/>
      <c r="I33" s="239"/>
      <c r="J33" s="239"/>
      <c r="K33" s="240"/>
      <c r="L33" s="241"/>
      <c r="M33" s="240"/>
    </row>
    <row r="34" spans="1:13" s="238" customFormat="1" ht="39" customHeight="1" x14ac:dyDescent="0.2">
      <c r="A34" s="252" t="s">
        <v>383</v>
      </c>
      <c r="B34" s="690" t="s">
        <v>394</v>
      </c>
      <c r="C34" s="690"/>
      <c r="D34" s="690"/>
      <c r="E34" s="690"/>
      <c r="F34" s="690"/>
      <c r="G34" s="690"/>
      <c r="I34" s="239"/>
      <c r="J34" s="239"/>
      <c r="K34" s="240"/>
      <c r="L34" s="241"/>
      <c r="M34" s="240"/>
    </row>
    <row r="35" spans="1:13" s="238" customFormat="1" ht="26.25" customHeight="1" x14ac:dyDescent="0.2">
      <c r="A35" s="252" t="s">
        <v>383</v>
      </c>
      <c r="B35" s="690" t="s">
        <v>395</v>
      </c>
      <c r="C35" s="690"/>
      <c r="D35" s="690"/>
      <c r="E35" s="690"/>
      <c r="F35" s="690"/>
      <c r="G35" s="690"/>
      <c r="I35" s="239"/>
      <c r="J35" s="239"/>
      <c r="K35" s="240"/>
      <c r="L35" s="241"/>
      <c r="M35" s="240"/>
    </row>
    <row r="36" spans="1:13" s="238" customFormat="1" ht="15.75" customHeight="1" x14ac:dyDescent="0.2">
      <c r="A36" s="252" t="s">
        <v>383</v>
      </c>
      <c r="B36" s="690" t="s">
        <v>396</v>
      </c>
      <c r="C36" s="690"/>
      <c r="D36" s="690"/>
      <c r="E36" s="690"/>
      <c r="F36" s="690"/>
      <c r="G36" s="690"/>
      <c r="I36" s="239"/>
      <c r="J36" s="239"/>
      <c r="K36" s="240"/>
      <c r="L36" s="241"/>
      <c r="M36" s="240"/>
    </row>
    <row r="37" spans="1:13" s="238" customFormat="1" ht="40.5" customHeight="1" x14ac:dyDescent="0.2">
      <c r="A37" s="252" t="s">
        <v>383</v>
      </c>
      <c r="B37" s="690" t="s">
        <v>397</v>
      </c>
      <c r="C37" s="690"/>
      <c r="D37" s="690"/>
      <c r="E37" s="690"/>
      <c r="F37" s="690"/>
      <c r="G37" s="690"/>
      <c r="I37" s="239"/>
      <c r="J37" s="239"/>
      <c r="K37" s="240"/>
      <c r="L37" s="241"/>
      <c r="M37" s="240"/>
    </row>
    <row r="38" spans="1:13" s="238" customFormat="1" ht="51" customHeight="1" x14ac:dyDescent="0.2">
      <c r="A38" s="252" t="s">
        <v>383</v>
      </c>
      <c r="B38" s="690" t="s">
        <v>398</v>
      </c>
      <c r="C38" s="690"/>
      <c r="D38" s="690"/>
      <c r="E38" s="690"/>
      <c r="F38" s="690"/>
      <c r="G38" s="690"/>
      <c r="I38" s="239"/>
      <c r="J38" s="239"/>
      <c r="K38" s="240"/>
      <c r="L38" s="241"/>
      <c r="M38" s="240"/>
    </row>
    <row r="39" spans="1:13" s="238" customFormat="1" ht="39" customHeight="1" x14ac:dyDescent="0.2">
      <c r="A39" s="252" t="s">
        <v>383</v>
      </c>
      <c r="B39" s="690" t="s">
        <v>399</v>
      </c>
      <c r="C39" s="690"/>
      <c r="D39" s="690"/>
      <c r="E39" s="690"/>
      <c r="F39" s="690"/>
      <c r="G39" s="690"/>
      <c r="I39" s="239"/>
      <c r="J39" s="239"/>
      <c r="K39" s="240"/>
      <c r="L39" s="241"/>
      <c r="M39" s="240"/>
    </row>
    <row r="40" spans="1:13" s="238" customFormat="1" ht="41.25" customHeight="1" x14ac:dyDescent="0.2">
      <c r="A40" s="252" t="s">
        <v>383</v>
      </c>
      <c r="B40" s="691" t="s">
        <v>400</v>
      </c>
      <c r="C40" s="690"/>
      <c r="D40" s="690"/>
      <c r="E40" s="690"/>
      <c r="F40" s="690"/>
      <c r="G40" s="690"/>
      <c r="I40" s="239"/>
      <c r="J40" s="239"/>
      <c r="K40" s="240"/>
      <c r="L40" s="241"/>
      <c r="M40" s="240"/>
    </row>
    <row r="41" spans="1:13" s="238" customFormat="1" x14ac:dyDescent="0.2">
      <c r="A41" s="252"/>
      <c r="B41" s="689"/>
      <c r="C41" s="689"/>
      <c r="D41" s="689"/>
      <c r="E41" s="689"/>
      <c r="F41" s="689"/>
      <c r="G41" s="689"/>
      <c r="I41" s="239"/>
      <c r="J41" s="239"/>
      <c r="K41" s="240"/>
      <c r="L41" s="241"/>
      <c r="M41" s="240"/>
    </row>
    <row r="42" spans="1:13" s="238" customFormat="1" ht="25.5" x14ac:dyDescent="0.2">
      <c r="A42" s="253" t="s">
        <v>401</v>
      </c>
      <c r="B42" s="254" t="s">
        <v>402</v>
      </c>
      <c r="C42" s="254" t="s">
        <v>403</v>
      </c>
      <c r="D42" s="255" t="s">
        <v>404</v>
      </c>
      <c r="E42" s="256" t="s">
        <v>405</v>
      </c>
      <c r="F42" s="257" t="s">
        <v>406</v>
      </c>
      <c r="G42" s="257" t="s">
        <v>407</v>
      </c>
      <c r="K42" s="240"/>
      <c r="L42" s="241"/>
      <c r="M42" s="240"/>
    </row>
    <row r="43" spans="1:13" s="238" customFormat="1" x14ac:dyDescent="0.2">
      <c r="A43" s="258"/>
      <c r="B43" s="259"/>
      <c r="C43" s="260"/>
      <c r="D43" s="261"/>
      <c r="E43" s="262"/>
      <c r="F43" s="359"/>
      <c r="G43" s="262"/>
      <c r="K43" s="240"/>
      <c r="L43" s="241"/>
      <c r="M43" s="240"/>
    </row>
    <row r="44" spans="1:13" s="238" customFormat="1" x14ac:dyDescent="0.2">
      <c r="A44" s="263">
        <v>1</v>
      </c>
      <c r="B44" s="264"/>
      <c r="C44" s="265" t="s">
        <v>408</v>
      </c>
      <c r="D44" s="266"/>
      <c r="E44" s="262"/>
      <c r="F44" s="359"/>
      <c r="G44" s="267"/>
      <c r="I44" s="239"/>
      <c r="J44" s="239"/>
      <c r="K44" s="240"/>
      <c r="L44" s="241"/>
      <c r="M44" s="240"/>
    </row>
    <row r="45" spans="1:13" s="238" customFormat="1" x14ac:dyDescent="0.2">
      <c r="A45" s="268"/>
      <c r="B45" s="269"/>
      <c r="C45" s="260"/>
      <c r="D45" s="261"/>
      <c r="E45" s="262"/>
      <c r="F45" s="359"/>
      <c r="G45" s="267"/>
      <c r="I45" s="239"/>
      <c r="J45" s="239"/>
      <c r="K45" s="240"/>
      <c r="L45" s="241"/>
      <c r="M45" s="240"/>
    </row>
    <row r="46" spans="1:13" s="238" customFormat="1" x14ac:dyDescent="0.2">
      <c r="A46" s="268"/>
      <c r="B46" s="269"/>
      <c r="C46" s="268" t="s">
        <v>409</v>
      </c>
      <c r="D46" s="269"/>
      <c r="E46" s="262"/>
      <c r="F46" s="359"/>
      <c r="G46" s="267"/>
      <c r="I46" s="239"/>
      <c r="J46" s="239"/>
      <c r="K46" s="240"/>
      <c r="L46" s="241"/>
      <c r="M46" s="240"/>
    </row>
    <row r="47" spans="1:13" s="238" customFormat="1" x14ac:dyDescent="0.2">
      <c r="A47" s="268"/>
      <c r="B47" s="269"/>
      <c r="C47" s="268"/>
      <c r="D47" s="269"/>
      <c r="E47" s="262"/>
      <c r="F47" s="359"/>
      <c r="G47" s="267"/>
      <c r="I47" s="239"/>
      <c r="J47" s="239"/>
      <c r="K47" s="240"/>
      <c r="L47" s="241"/>
      <c r="M47" s="240"/>
    </row>
    <row r="48" spans="1:13" s="238" customFormat="1" ht="25.5" x14ac:dyDescent="0.2">
      <c r="A48" s="270">
        <f>MAX(A43:A46)+0.01</f>
        <v>1.01</v>
      </c>
      <c r="B48" s="261" t="s">
        <v>410</v>
      </c>
      <c r="C48" s="260" t="s">
        <v>411</v>
      </c>
      <c r="D48" s="261" t="s">
        <v>412</v>
      </c>
      <c r="E48" s="262">
        <v>7.0000000000000007E-2</v>
      </c>
      <c r="F48" s="359"/>
      <c r="G48" s="267">
        <f>E48*F48</f>
        <v>0</v>
      </c>
      <c r="I48" s="239"/>
      <c r="J48" s="239"/>
      <c r="K48" s="240"/>
      <c r="L48" s="241"/>
      <c r="M48" s="240"/>
    </row>
    <row r="49" spans="1:13" s="238" customFormat="1" x14ac:dyDescent="0.2">
      <c r="A49" s="268"/>
      <c r="B49" s="269"/>
      <c r="C49" s="260"/>
      <c r="D49" s="261"/>
      <c r="E49" s="262"/>
      <c r="F49" s="359"/>
      <c r="G49" s="267"/>
      <c r="I49" s="239"/>
      <c r="J49" s="239"/>
      <c r="K49" s="240"/>
      <c r="L49" s="241"/>
      <c r="M49" s="240"/>
    </row>
    <row r="50" spans="1:13" s="238" customFormat="1" ht="51" x14ac:dyDescent="0.2">
      <c r="A50" s="270">
        <f>MAX(A45:A49)+0.01</f>
        <v>1.02</v>
      </c>
      <c r="B50" s="261" t="s">
        <v>413</v>
      </c>
      <c r="C50" s="260" t="s">
        <v>414</v>
      </c>
      <c r="D50" s="261" t="s">
        <v>66</v>
      </c>
      <c r="E50" s="262">
        <v>19</v>
      </c>
      <c r="F50" s="359"/>
      <c r="G50" s="267">
        <f>E50*F50</f>
        <v>0</v>
      </c>
      <c r="I50" s="239"/>
      <c r="J50" s="239"/>
      <c r="K50" s="240"/>
      <c r="L50" s="241"/>
      <c r="M50" s="240"/>
    </row>
    <row r="51" spans="1:13" s="238" customFormat="1" x14ac:dyDescent="0.2">
      <c r="A51" s="268"/>
      <c r="B51" s="269"/>
      <c r="C51" s="260"/>
      <c r="D51" s="261"/>
      <c r="E51" s="262"/>
      <c r="F51" s="359"/>
      <c r="G51" s="267"/>
      <c r="I51" s="239"/>
      <c r="J51" s="239"/>
      <c r="K51" s="240"/>
      <c r="L51" s="241"/>
      <c r="M51" s="240"/>
    </row>
    <row r="52" spans="1:13" s="238" customFormat="1" ht="25.5" x14ac:dyDescent="0.2">
      <c r="A52" s="270">
        <f>MAX(A47:A51)+0.01</f>
        <v>1.03</v>
      </c>
      <c r="B52" s="261" t="s">
        <v>415</v>
      </c>
      <c r="C52" s="260" t="s">
        <v>416</v>
      </c>
      <c r="D52" s="261" t="s">
        <v>66</v>
      </c>
      <c r="E52" s="262">
        <v>21</v>
      </c>
      <c r="F52" s="359"/>
      <c r="G52" s="267">
        <f>E52*F52</f>
        <v>0</v>
      </c>
      <c r="I52" s="239"/>
      <c r="J52" s="239"/>
      <c r="K52" s="240"/>
      <c r="L52" s="241"/>
      <c r="M52" s="240"/>
    </row>
    <row r="53" spans="1:13" s="238" customFormat="1" x14ac:dyDescent="0.2">
      <c r="A53" s="270"/>
      <c r="B53" s="261"/>
      <c r="C53" s="260"/>
      <c r="D53" s="261"/>
      <c r="E53" s="262"/>
      <c r="F53" s="359"/>
      <c r="G53" s="267"/>
      <c r="I53" s="239"/>
      <c r="J53" s="239"/>
      <c r="K53" s="240"/>
      <c r="L53" s="241"/>
      <c r="M53" s="240"/>
    </row>
    <row r="54" spans="1:13" s="238" customFormat="1" x14ac:dyDescent="0.2">
      <c r="A54" s="268"/>
      <c r="B54" s="269"/>
      <c r="C54" s="268" t="s">
        <v>417</v>
      </c>
      <c r="D54" s="261"/>
      <c r="E54" s="262"/>
      <c r="F54" s="359"/>
      <c r="G54" s="267"/>
      <c r="I54" s="239"/>
      <c r="J54" s="239"/>
      <c r="K54" s="240"/>
      <c r="L54" s="241"/>
      <c r="M54" s="240"/>
    </row>
    <row r="55" spans="1:13" s="238" customFormat="1" x14ac:dyDescent="0.2">
      <c r="A55" s="268"/>
      <c r="B55" s="269"/>
      <c r="C55" s="268"/>
      <c r="D55" s="261"/>
      <c r="E55" s="262"/>
      <c r="F55" s="359"/>
      <c r="G55" s="267"/>
      <c r="I55" s="239"/>
      <c r="J55" s="239"/>
      <c r="K55" s="240"/>
      <c r="L55" s="241"/>
      <c r="M55" s="240"/>
    </row>
    <row r="56" spans="1:13" s="238" customFormat="1" x14ac:dyDescent="0.2">
      <c r="A56" s="268"/>
      <c r="B56" s="269"/>
      <c r="C56" s="268" t="s">
        <v>418</v>
      </c>
      <c r="D56" s="261"/>
      <c r="E56" s="262"/>
      <c r="F56" s="359"/>
      <c r="G56" s="267"/>
      <c r="I56" s="239"/>
      <c r="J56" s="239"/>
      <c r="K56" s="240"/>
      <c r="L56" s="241"/>
      <c r="M56" s="240"/>
    </row>
    <row r="57" spans="1:13" s="238" customFormat="1" ht="43.5" customHeight="1" x14ac:dyDescent="0.2">
      <c r="A57" s="270">
        <f>MAX(A51:A56)+0.01</f>
        <v>1.04</v>
      </c>
      <c r="B57" s="261" t="s">
        <v>419</v>
      </c>
      <c r="C57" s="260" t="s">
        <v>420</v>
      </c>
      <c r="D57" s="261" t="s">
        <v>421</v>
      </c>
      <c r="E57" s="262">
        <v>50</v>
      </c>
      <c r="F57" s="359"/>
      <c r="G57" s="267">
        <f>E57*F57</f>
        <v>0</v>
      </c>
      <c r="I57" s="239"/>
      <c r="J57" s="239"/>
      <c r="K57" s="240"/>
      <c r="L57" s="241"/>
      <c r="M57" s="240"/>
    </row>
    <row r="58" spans="1:13" s="238" customFormat="1" x14ac:dyDescent="0.2">
      <c r="A58" s="268"/>
      <c r="B58" s="269"/>
      <c r="C58" s="260"/>
      <c r="D58" s="261"/>
      <c r="E58" s="262"/>
      <c r="F58" s="359"/>
      <c r="G58" s="267"/>
      <c r="I58" s="239"/>
      <c r="J58" s="239"/>
      <c r="K58" s="240"/>
      <c r="L58" s="241"/>
      <c r="M58" s="240"/>
    </row>
    <row r="59" spans="1:13" s="238" customFormat="1" ht="29.25" customHeight="1" x14ac:dyDescent="0.2">
      <c r="A59" s="270">
        <f>MAX(A53:A58)+0.01</f>
        <v>1.05</v>
      </c>
      <c r="B59" s="261" t="s">
        <v>422</v>
      </c>
      <c r="C59" s="260" t="s">
        <v>423</v>
      </c>
      <c r="D59" s="261" t="s">
        <v>66</v>
      </c>
      <c r="E59" s="262">
        <v>2</v>
      </c>
      <c r="F59" s="359"/>
      <c r="G59" s="267">
        <f>E59*F59</f>
        <v>0</v>
      </c>
      <c r="I59" s="239"/>
      <c r="J59" s="239"/>
      <c r="K59" s="240"/>
      <c r="L59" s="241"/>
      <c r="M59" s="240"/>
    </row>
    <row r="60" spans="1:13" s="238" customFormat="1" x14ac:dyDescent="0.2">
      <c r="A60" s="268"/>
      <c r="B60" s="269"/>
      <c r="C60" s="260"/>
      <c r="D60" s="261"/>
      <c r="E60" s="262"/>
      <c r="F60" s="359"/>
      <c r="G60" s="267"/>
      <c r="I60" s="239"/>
      <c r="J60" s="239"/>
      <c r="K60" s="240"/>
      <c r="L60" s="241"/>
      <c r="M60" s="240"/>
    </row>
    <row r="61" spans="1:13" s="238" customFormat="1" ht="25.5" x14ac:dyDescent="0.2">
      <c r="A61" s="270">
        <f>MAX(A55:A60)+0.01</f>
        <v>1.06</v>
      </c>
      <c r="B61" s="261" t="s">
        <v>424</v>
      </c>
      <c r="C61" s="260" t="s">
        <v>425</v>
      </c>
      <c r="D61" s="261" t="s">
        <v>66</v>
      </c>
      <c r="E61" s="262">
        <v>2</v>
      </c>
      <c r="F61" s="359"/>
      <c r="G61" s="267">
        <f>E61*F61</f>
        <v>0</v>
      </c>
      <c r="I61" s="239"/>
      <c r="J61" s="239"/>
      <c r="K61" s="240"/>
      <c r="L61" s="241"/>
      <c r="M61" s="240"/>
    </row>
    <row r="62" spans="1:13" s="238" customFormat="1" x14ac:dyDescent="0.2">
      <c r="A62" s="268"/>
      <c r="B62" s="269"/>
      <c r="C62" s="260"/>
      <c r="D62" s="261"/>
      <c r="E62" s="262"/>
      <c r="F62" s="359"/>
      <c r="G62" s="267"/>
      <c r="I62" s="239"/>
      <c r="J62" s="239"/>
      <c r="K62" s="240"/>
      <c r="L62" s="241"/>
      <c r="M62" s="240"/>
    </row>
    <row r="63" spans="1:13" s="238" customFormat="1" x14ac:dyDescent="0.2">
      <c r="A63" s="268"/>
      <c r="B63" s="269"/>
      <c r="C63" s="268" t="s">
        <v>426</v>
      </c>
      <c r="D63" s="261"/>
      <c r="E63" s="262"/>
      <c r="F63" s="359"/>
      <c r="G63" s="267"/>
      <c r="I63" s="239"/>
      <c r="J63" s="239"/>
      <c r="K63" s="240"/>
      <c r="L63" s="241"/>
      <c r="M63" s="240"/>
    </row>
    <row r="64" spans="1:13" s="238" customFormat="1" ht="25.5" x14ac:dyDescent="0.2">
      <c r="A64" s="270">
        <f>MAX(A58:A63)+0.01</f>
        <v>1.07</v>
      </c>
      <c r="B64" s="261" t="s">
        <v>427</v>
      </c>
      <c r="C64" s="260" t="s">
        <v>428</v>
      </c>
      <c r="D64" s="261" t="s">
        <v>39</v>
      </c>
      <c r="E64" s="262">
        <f>32*2</f>
        <v>64</v>
      </c>
      <c r="F64" s="359"/>
      <c r="G64" s="267">
        <f>E64*F64</f>
        <v>0</v>
      </c>
      <c r="I64" s="239"/>
      <c r="J64" s="239"/>
      <c r="K64" s="240"/>
      <c r="L64" s="241"/>
      <c r="M64" s="240"/>
    </row>
    <row r="65" spans="1:1025" s="238" customFormat="1" x14ac:dyDescent="0.2">
      <c r="A65" s="268"/>
      <c r="B65" s="269"/>
      <c r="C65" s="260"/>
      <c r="D65" s="271"/>
      <c r="E65" s="262"/>
      <c r="F65" s="359"/>
      <c r="G65" s="267"/>
      <c r="I65" s="239"/>
      <c r="J65" s="239"/>
      <c r="K65" s="240"/>
      <c r="L65" s="241"/>
      <c r="M65" s="240"/>
    </row>
    <row r="66" spans="1:1025" s="238" customFormat="1" x14ac:dyDescent="0.2">
      <c r="A66" s="268"/>
      <c r="B66" s="269"/>
      <c r="C66" s="268" t="s">
        <v>429</v>
      </c>
      <c r="D66" s="261"/>
      <c r="E66" s="262"/>
      <c r="F66" s="359"/>
      <c r="G66" s="267"/>
      <c r="I66" s="239"/>
      <c r="J66" s="239"/>
      <c r="K66" s="240"/>
      <c r="L66" s="241"/>
      <c r="M66" s="240"/>
    </row>
    <row r="67" spans="1:1025" s="238" customFormat="1" ht="25.5" x14ac:dyDescent="0.2">
      <c r="A67" s="270">
        <f>MAX(A60:A66)+0.01</f>
        <v>1.08</v>
      </c>
      <c r="B67" s="261" t="s">
        <v>430</v>
      </c>
      <c r="C67" s="272" t="s">
        <v>431</v>
      </c>
      <c r="D67" s="261" t="s">
        <v>39</v>
      </c>
      <c r="E67" s="262">
        <v>159</v>
      </c>
      <c r="F67" s="359"/>
      <c r="G67" s="267">
        <f>E67*F67</f>
        <v>0</v>
      </c>
      <c r="I67" s="239"/>
      <c r="J67" s="239"/>
      <c r="K67" s="240"/>
      <c r="L67" s="241"/>
      <c r="M67" s="240"/>
    </row>
    <row r="68" spans="1:1025" s="238" customFormat="1" x14ac:dyDescent="0.2">
      <c r="A68" s="268"/>
      <c r="B68" s="269"/>
      <c r="C68" s="260"/>
      <c r="D68" s="261"/>
      <c r="E68" s="262"/>
      <c r="F68" s="359"/>
      <c r="G68" s="267"/>
      <c r="I68" s="239"/>
      <c r="J68" s="239"/>
      <c r="K68" s="240"/>
      <c r="L68" s="241"/>
      <c r="M68" s="240"/>
    </row>
    <row r="69" spans="1:1025" s="279" customFormat="1" ht="38.25" x14ac:dyDescent="0.2">
      <c r="A69" s="270">
        <f>MAX(A67:A68)+0.01</f>
        <v>1.0900000000000001</v>
      </c>
      <c r="B69" s="273" t="s">
        <v>432</v>
      </c>
      <c r="C69" s="274" t="s">
        <v>433</v>
      </c>
      <c r="D69" s="273" t="s">
        <v>39</v>
      </c>
      <c r="E69" s="262">
        <v>9</v>
      </c>
      <c r="F69" s="360"/>
      <c r="G69" s="276">
        <f>E69*F69</f>
        <v>0</v>
      </c>
      <c r="H69" s="277"/>
      <c r="I69" s="278"/>
      <c r="K69" s="280"/>
      <c r="L69" s="281"/>
      <c r="M69" s="280"/>
    </row>
    <row r="70" spans="1:1025" s="279" customFormat="1" x14ac:dyDescent="0.2">
      <c r="A70" s="282"/>
      <c r="B70" s="283"/>
      <c r="C70" s="284"/>
      <c r="D70" s="283"/>
      <c r="E70" s="275"/>
      <c r="F70" s="360"/>
      <c r="G70" s="276"/>
      <c r="K70" s="280"/>
      <c r="L70" s="281"/>
      <c r="M70" s="280"/>
    </row>
    <row r="71" spans="1:1025" s="238" customFormat="1" ht="25.5" x14ac:dyDescent="0.2">
      <c r="A71" s="270">
        <f>MAX(A69:A70)+0.01</f>
        <v>1.1000000000000001</v>
      </c>
      <c r="B71" s="261" t="s">
        <v>434</v>
      </c>
      <c r="C71" s="260" t="s">
        <v>435</v>
      </c>
      <c r="D71" s="261" t="s">
        <v>45</v>
      </c>
      <c r="E71" s="262">
        <v>18</v>
      </c>
      <c r="F71" s="359"/>
      <c r="G71" s="267">
        <f>E71*F71</f>
        <v>0</v>
      </c>
      <c r="I71" s="239"/>
      <c r="J71" s="239"/>
      <c r="K71" s="240"/>
      <c r="L71" s="241"/>
      <c r="M71" s="240"/>
    </row>
    <row r="72" spans="1:1025" s="238" customFormat="1" x14ac:dyDescent="0.2">
      <c r="A72" s="268"/>
      <c r="B72" s="269"/>
      <c r="C72" s="260"/>
      <c r="D72" s="271"/>
      <c r="E72" s="262"/>
      <c r="F72" s="359"/>
      <c r="G72" s="267"/>
      <c r="I72" s="239"/>
      <c r="J72" s="239"/>
      <c r="K72" s="240"/>
      <c r="L72" s="241"/>
      <c r="M72" s="240"/>
    </row>
    <row r="73" spans="1:1025" x14ac:dyDescent="0.2">
      <c r="C73" s="268" t="s">
        <v>436</v>
      </c>
      <c r="D73" s="261"/>
      <c r="E73" s="262"/>
      <c r="F73" s="359"/>
      <c r="G73" s="267"/>
      <c r="N73" s="237"/>
    </row>
    <row r="74" spans="1:1025" x14ac:dyDescent="0.2">
      <c r="C74" s="268"/>
      <c r="D74" s="261"/>
      <c r="E74" s="262"/>
      <c r="F74" s="359"/>
      <c r="G74" s="267"/>
      <c r="N74" s="237"/>
    </row>
    <row r="75" spans="1:1025" x14ac:dyDescent="0.2">
      <c r="C75" s="268" t="s">
        <v>437</v>
      </c>
      <c r="D75" s="261"/>
      <c r="E75" s="262"/>
      <c r="F75" s="359"/>
      <c r="G75" s="267"/>
    </row>
    <row r="76" spans="1:1025" ht="69.75" customHeight="1" x14ac:dyDescent="0.2">
      <c r="A76" s="270">
        <f>MAX(A70:A75)+0.01</f>
        <v>1.1100000000000001</v>
      </c>
      <c r="B76" s="261" t="s">
        <v>438</v>
      </c>
      <c r="C76" s="260" t="s">
        <v>439</v>
      </c>
      <c r="D76" s="261" t="s">
        <v>440</v>
      </c>
      <c r="E76" s="262">
        <v>10</v>
      </c>
      <c r="F76" s="359"/>
      <c r="G76" s="267">
        <f>E76*F76</f>
        <v>0</v>
      </c>
    </row>
    <row r="77" spans="1:1025" x14ac:dyDescent="0.2">
      <c r="C77" s="285"/>
      <c r="D77" s="261"/>
      <c r="E77" s="262"/>
      <c r="F77" s="359"/>
      <c r="G77" s="267"/>
    </row>
    <row r="78" spans="1:1025" ht="38.25" x14ac:dyDescent="0.2">
      <c r="A78" s="270">
        <f>MAX(A72:A77)+0.01</f>
        <v>1.1200000000000001</v>
      </c>
      <c r="B78" s="261" t="s">
        <v>441</v>
      </c>
      <c r="C78" s="260" t="s">
        <v>442</v>
      </c>
      <c r="D78" s="286" t="s">
        <v>440</v>
      </c>
      <c r="E78" s="287">
        <v>2</v>
      </c>
      <c r="F78" s="361"/>
      <c r="G78" s="237">
        <f>E78*F78</f>
        <v>0</v>
      </c>
      <c r="H78" s="288"/>
      <c r="I78" s="289"/>
      <c r="J78" s="289"/>
      <c r="K78" s="290"/>
      <c r="M78" s="290"/>
      <c r="N78" s="290"/>
      <c r="O78" s="288"/>
      <c r="P78" s="288"/>
      <c r="Q78" s="288"/>
      <c r="R78" s="288"/>
      <c r="S78" s="288"/>
      <c r="T78" s="288"/>
      <c r="U78" s="290"/>
      <c r="V78" s="290"/>
      <c r="W78" s="290"/>
      <c r="X78" s="288"/>
      <c r="Y78" s="288"/>
      <c r="Z78" s="288"/>
      <c r="AA78" s="288"/>
      <c r="AB78" s="288"/>
      <c r="AC78" s="288"/>
      <c r="AD78" s="288"/>
      <c r="AE78" s="288"/>
      <c r="AF78" s="288"/>
      <c r="AG78" s="288"/>
      <c r="AH78" s="288"/>
      <c r="AI78" s="288"/>
      <c r="AJ78" s="288"/>
      <c r="AK78" s="288"/>
      <c r="AL78" s="288"/>
      <c r="AM78" s="288"/>
      <c r="AN78" s="288"/>
      <c r="AO78" s="288"/>
      <c r="AP78" s="288"/>
      <c r="AQ78" s="288"/>
      <c r="AR78" s="288"/>
      <c r="AS78" s="288"/>
      <c r="AT78" s="288"/>
      <c r="AU78" s="288"/>
      <c r="AV78" s="288"/>
      <c r="AW78" s="288"/>
      <c r="AX78" s="288"/>
      <c r="AY78" s="288"/>
      <c r="AZ78" s="288"/>
      <c r="BA78" s="288"/>
      <c r="BB78" s="288"/>
      <c r="BC78" s="288"/>
      <c r="BD78" s="288"/>
      <c r="BE78" s="288"/>
      <c r="BF78" s="288"/>
      <c r="BG78" s="288"/>
      <c r="BH78" s="288"/>
      <c r="BI78" s="288"/>
      <c r="BJ78" s="288"/>
      <c r="BK78" s="288"/>
      <c r="BL78" s="288"/>
      <c r="BM78" s="288"/>
      <c r="BN78" s="288"/>
      <c r="BO78" s="288"/>
      <c r="BP78" s="288"/>
      <c r="BQ78" s="288"/>
      <c r="BR78" s="288"/>
      <c r="BS78" s="288"/>
      <c r="BT78" s="288"/>
      <c r="BU78" s="288"/>
      <c r="BV78" s="288"/>
      <c r="BW78" s="288"/>
      <c r="BX78" s="288"/>
      <c r="BY78" s="288"/>
      <c r="BZ78" s="288"/>
      <c r="CA78" s="288"/>
      <c r="CB78" s="288"/>
      <c r="CC78" s="288"/>
      <c r="CD78" s="288"/>
      <c r="CE78" s="288"/>
      <c r="CF78" s="288"/>
      <c r="CG78" s="288"/>
      <c r="CH78" s="288"/>
      <c r="CI78" s="288"/>
      <c r="CJ78" s="288"/>
      <c r="CK78" s="288"/>
      <c r="CL78" s="288"/>
      <c r="CM78" s="288"/>
      <c r="CN78" s="288"/>
      <c r="CO78" s="288"/>
      <c r="CP78" s="288"/>
      <c r="CQ78" s="288"/>
      <c r="CR78" s="288"/>
      <c r="CS78" s="288"/>
      <c r="CT78" s="288"/>
      <c r="CU78" s="288"/>
      <c r="CV78" s="288"/>
      <c r="CW78" s="288"/>
      <c r="CX78" s="288"/>
      <c r="CY78" s="288"/>
      <c r="CZ78" s="288"/>
      <c r="DA78" s="288"/>
      <c r="DB78" s="288"/>
      <c r="DC78" s="288"/>
      <c r="DD78" s="288"/>
      <c r="DE78" s="288"/>
      <c r="DF78" s="288"/>
      <c r="DG78" s="288"/>
      <c r="DH78" s="288"/>
      <c r="DI78" s="288"/>
      <c r="DJ78" s="288"/>
      <c r="DK78" s="288"/>
      <c r="DL78" s="288"/>
      <c r="DM78" s="288"/>
      <c r="DN78" s="288"/>
      <c r="DO78" s="288"/>
      <c r="DP78" s="288"/>
      <c r="DQ78" s="288"/>
      <c r="DR78" s="288"/>
      <c r="DS78" s="288"/>
      <c r="DT78" s="288"/>
      <c r="DU78" s="288"/>
      <c r="DV78" s="288"/>
      <c r="DW78" s="288"/>
      <c r="DX78" s="288"/>
      <c r="DY78" s="288"/>
      <c r="DZ78" s="288"/>
      <c r="EA78" s="288"/>
      <c r="EB78" s="288"/>
      <c r="EC78" s="288"/>
      <c r="ED78" s="288"/>
      <c r="EE78" s="288"/>
      <c r="EF78" s="288"/>
      <c r="EG78" s="288"/>
      <c r="EH78" s="288"/>
      <c r="EI78" s="288"/>
      <c r="EJ78" s="288"/>
      <c r="EK78" s="288"/>
      <c r="EL78" s="288"/>
      <c r="EM78" s="288"/>
      <c r="EN78" s="288"/>
      <c r="EO78" s="288"/>
      <c r="EP78" s="288"/>
      <c r="EQ78" s="288"/>
      <c r="ER78" s="288"/>
      <c r="ES78" s="288"/>
      <c r="ET78" s="288"/>
      <c r="EU78" s="288"/>
      <c r="EV78" s="288"/>
      <c r="EW78" s="288"/>
      <c r="EX78" s="288"/>
      <c r="EY78" s="288"/>
      <c r="EZ78" s="288"/>
      <c r="FA78" s="288"/>
      <c r="FB78" s="288"/>
      <c r="FC78" s="288"/>
      <c r="FD78" s="288"/>
      <c r="FE78" s="288"/>
      <c r="FF78" s="288"/>
      <c r="FG78" s="288"/>
      <c r="FH78" s="288"/>
      <c r="FI78" s="288"/>
      <c r="FJ78" s="288"/>
      <c r="FK78" s="288"/>
      <c r="FL78" s="288"/>
      <c r="FM78" s="288"/>
      <c r="FN78" s="288"/>
      <c r="FO78" s="288"/>
      <c r="FP78" s="288"/>
      <c r="FQ78" s="288"/>
      <c r="FR78" s="288"/>
      <c r="FS78" s="288"/>
      <c r="FT78" s="288"/>
      <c r="FU78" s="288"/>
      <c r="FV78" s="288"/>
      <c r="FW78" s="288"/>
      <c r="FX78" s="288"/>
      <c r="FY78" s="288"/>
      <c r="FZ78" s="288"/>
      <c r="GA78" s="288"/>
      <c r="GB78" s="288"/>
      <c r="GC78" s="288"/>
      <c r="GD78" s="288"/>
      <c r="GE78" s="288"/>
      <c r="GF78" s="288"/>
      <c r="GG78" s="288"/>
      <c r="GH78" s="288"/>
      <c r="GI78" s="288"/>
      <c r="GJ78" s="288"/>
      <c r="GK78" s="288"/>
      <c r="GL78" s="288"/>
      <c r="GM78" s="288"/>
      <c r="GN78" s="288"/>
      <c r="GO78" s="288"/>
      <c r="GP78" s="288"/>
      <c r="GQ78" s="288"/>
      <c r="GR78" s="288"/>
      <c r="GS78" s="288"/>
      <c r="GT78" s="288"/>
      <c r="GU78" s="288"/>
      <c r="GV78" s="288"/>
      <c r="GW78" s="288"/>
      <c r="GX78" s="288"/>
      <c r="GY78" s="288"/>
      <c r="GZ78" s="288"/>
      <c r="HA78" s="288"/>
      <c r="HB78" s="288"/>
      <c r="HC78" s="288"/>
      <c r="HD78" s="288"/>
      <c r="HE78" s="288"/>
      <c r="HF78" s="288"/>
      <c r="HG78" s="288"/>
      <c r="HH78" s="288"/>
      <c r="HI78" s="288"/>
      <c r="HJ78" s="288"/>
      <c r="HK78" s="288"/>
      <c r="HL78" s="288"/>
      <c r="HM78" s="288"/>
      <c r="HN78" s="288"/>
      <c r="HO78" s="288"/>
      <c r="HP78" s="288"/>
      <c r="HQ78" s="288"/>
      <c r="HR78" s="288"/>
      <c r="HS78" s="288"/>
      <c r="HT78" s="288"/>
      <c r="HU78" s="288"/>
      <c r="HV78" s="288"/>
      <c r="HW78" s="288"/>
      <c r="HX78" s="288"/>
      <c r="HY78" s="288"/>
      <c r="HZ78" s="288"/>
      <c r="IA78" s="288"/>
      <c r="IB78" s="288"/>
      <c r="IC78" s="288"/>
      <c r="ID78" s="288"/>
      <c r="IE78" s="288"/>
      <c r="IF78" s="288"/>
      <c r="IG78" s="288"/>
      <c r="IH78" s="288"/>
      <c r="II78" s="288"/>
      <c r="IJ78" s="288"/>
      <c r="IK78" s="288"/>
      <c r="IL78" s="288"/>
      <c r="IM78" s="288"/>
      <c r="IN78" s="288"/>
      <c r="IO78" s="288"/>
      <c r="IP78" s="288"/>
      <c r="IQ78" s="288"/>
      <c r="IR78" s="288"/>
      <c r="IS78" s="288"/>
      <c r="IT78" s="288"/>
      <c r="IU78" s="288"/>
      <c r="IV78" s="288"/>
      <c r="IW78" s="288"/>
      <c r="IX78" s="288"/>
      <c r="IY78" s="288"/>
      <c r="IZ78" s="288"/>
      <c r="JA78" s="288"/>
      <c r="JB78" s="288"/>
      <c r="JC78" s="288"/>
      <c r="JD78" s="288"/>
      <c r="JE78" s="288"/>
      <c r="JF78" s="288"/>
      <c r="JG78" s="288"/>
      <c r="JH78" s="288"/>
      <c r="JI78" s="288"/>
      <c r="JJ78" s="288"/>
      <c r="JK78" s="288"/>
      <c r="JL78" s="288"/>
      <c r="JM78" s="288"/>
      <c r="JN78" s="288"/>
      <c r="JO78" s="288"/>
      <c r="JP78" s="288"/>
      <c r="JQ78" s="288"/>
      <c r="JR78" s="288"/>
      <c r="JS78" s="288"/>
      <c r="JT78" s="288"/>
      <c r="JU78" s="288"/>
      <c r="JV78" s="288"/>
      <c r="JW78" s="288"/>
      <c r="JX78" s="288"/>
      <c r="JY78" s="288"/>
      <c r="JZ78" s="288"/>
      <c r="KA78" s="288"/>
      <c r="KB78" s="288"/>
      <c r="KC78" s="288"/>
      <c r="KD78" s="288"/>
      <c r="KE78" s="288"/>
      <c r="KF78" s="288"/>
      <c r="KG78" s="288"/>
      <c r="KH78" s="288"/>
      <c r="KI78" s="288"/>
      <c r="KJ78" s="288"/>
      <c r="KK78" s="288"/>
      <c r="KL78" s="288"/>
      <c r="KM78" s="288"/>
      <c r="KN78" s="288"/>
      <c r="KO78" s="288"/>
      <c r="KP78" s="288"/>
      <c r="KQ78" s="288"/>
      <c r="KR78" s="288"/>
      <c r="KS78" s="288"/>
      <c r="KT78" s="288"/>
      <c r="KU78" s="288"/>
      <c r="KV78" s="288"/>
      <c r="KW78" s="288"/>
      <c r="KX78" s="288"/>
      <c r="KY78" s="288"/>
      <c r="KZ78" s="288"/>
      <c r="LA78" s="288"/>
      <c r="LB78" s="288"/>
      <c r="LC78" s="288"/>
      <c r="LD78" s="288"/>
      <c r="LE78" s="288"/>
      <c r="LF78" s="288"/>
      <c r="LG78" s="288"/>
      <c r="LH78" s="288"/>
      <c r="LI78" s="288"/>
      <c r="LJ78" s="288"/>
      <c r="LK78" s="288"/>
      <c r="LL78" s="288"/>
      <c r="LM78" s="288"/>
      <c r="LN78" s="288"/>
      <c r="LO78" s="288"/>
      <c r="LP78" s="288"/>
      <c r="LQ78" s="288"/>
      <c r="LR78" s="288"/>
      <c r="LS78" s="288"/>
      <c r="LT78" s="288"/>
      <c r="LU78" s="288"/>
      <c r="LV78" s="288"/>
      <c r="LW78" s="288"/>
      <c r="LX78" s="288"/>
      <c r="LY78" s="288"/>
      <c r="LZ78" s="288"/>
      <c r="MA78" s="288"/>
      <c r="MB78" s="288"/>
      <c r="MC78" s="288"/>
      <c r="MD78" s="288"/>
      <c r="ME78" s="288"/>
      <c r="MF78" s="288"/>
      <c r="MG78" s="288"/>
      <c r="MH78" s="288"/>
      <c r="MI78" s="288"/>
      <c r="MJ78" s="288"/>
      <c r="MK78" s="288"/>
      <c r="ML78" s="288"/>
      <c r="MM78" s="288"/>
      <c r="MN78" s="288"/>
      <c r="MO78" s="288"/>
      <c r="MP78" s="288"/>
      <c r="MQ78" s="288"/>
      <c r="MR78" s="288"/>
      <c r="MS78" s="288"/>
      <c r="MT78" s="288"/>
      <c r="MU78" s="288"/>
      <c r="MV78" s="288"/>
      <c r="MW78" s="288"/>
      <c r="MX78" s="288"/>
      <c r="MY78" s="288"/>
      <c r="MZ78" s="288"/>
      <c r="NA78" s="288"/>
      <c r="NB78" s="288"/>
      <c r="NC78" s="288"/>
      <c r="ND78" s="288"/>
      <c r="NE78" s="288"/>
      <c r="NF78" s="288"/>
      <c r="NG78" s="288"/>
      <c r="NH78" s="288"/>
      <c r="NI78" s="288"/>
      <c r="NJ78" s="288"/>
      <c r="NK78" s="288"/>
      <c r="NL78" s="288"/>
      <c r="NM78" s="288"/>
      <c r="NN78" s="288"/>
      <c r="NO78" s="288"/>
      <c r="NP78" s="288"/>
      <c r="NQ78" s="288"/>
      <c r="NR78" s="288"/>
      <c r="NS78" s="288"/>
      <c r="NT78" s="288"/>
      <c r="NU78" s="288"/>
      <c r="NV78" s="288"/>
      <c r="NW78" s="288"/>
      <c r="NX78" s="288"/>
      <c r="NY78" s="288"/>
      <c r="NZ78" s="288"/>
      <c r="OA78" s="288"/>
      <c r="OB78" s="288"/>
      <c r="OC78" s="288"/>
      <c r="OD78" s="288"/>
      <c r="OE78" s="288"/>
      <c r="OF78" s="288"/>
      <c r="OG78" s="288"/>
      <c r="OH78" s="288"/>
      <c r="OI78" s="288"/>
      <c r="OJ78" s="288"/>
      <c r="OK78" s="288"/>
      <c r="OL78" s="288"/>
      <c r="OM78" s="288"/>
      <c r="ON78" s="288"/>
      <c r="OO78" s="288"/>
      <c r="OP78" s="288"/>
      <c r="OQ78" s="288"/>
      <c r="OR78" s="288"/>
      <c r="OS78" s="288"/>
      <c r="OT78" s="288"/>
      <c r="OU78" s="288"/>
      <c r="OV78" s="288"/>
      <c r="OW78" s="288"/>
      <c r="OX78" s="288"/>
      <c r="OY78" s="288"/>
      <c r="OZ78" s="288"/>
      <c r="PA78" s="288"/>
      <c r="PB78" s="288"/>
      <c r="PC78" s="288"/>
      <c r="PD78" s="288"/>
      <c r="PE78" s="288"/>
      <c r="PF78" s="288"/>
      <c r="PG78" s="288"/>
      <c r="PH78" s="288"/>
      <c r="PI78" s="288"/>
      <c r="PJ78" s="288"/>
      <c r="PK78" s="288"/>
      <c r="PL78" s="288"/>
      <c r="PM78" s="288"/>
      <c r="PN78" s="288"/>
      <c r="PO78" s="288"/>
      <c r="PP78" s="288"/>
      <c r="PQ78" s="288"/>
      <c r="PR78" s="288"/>
      <c r="PS78" s="288"/>
      <c r="PT78" s="288"/>
      <c r="PU78" s="288"/>
      <c r="PV78" s="288"/>
      <c r="PW78" s="288"/>
      <c r="PX78" s="288"/>
      <c r="PY78" s="288"/>
      <c r="PZ78" s="288"/>
      <c r="QA78" s="288"/>
      <c r="QB78" s="288"/>
      <c r="QC78" s="288"/>
      <c r="QD78" s="288"/>
      <c r="QE78" s="288"/>
      <c r="QF78" s="288"/>
      <c r="QG78" s="288"/>
      <c r="QH78" s="288"/>
      <c r="QI78" s="288"/>
      <c r="QJ78" s="288"/>
      <c r="QK78" s="288"/>
      <c r="QL78" s="288"/>
      <c r="QM78" s="288"/>
      <c r="QN78" s="288"/>
      <c r="QO78" s="288"/>
      <c r="QP78" s="288"/>
      <c r="QQ78" s="288"/>
      <c r="QR78" s="288"/>
      <c r="QS78" s="288"/>
      <c r="QT78" s="288"/>
      <c r="QU78" s="288"/>
      <c r="QV78" s="288"/>
      <c r="QW78" s="288"/>
      <c r="QX78" s="288"/>
      <c r="QY78" s="288"/>
      <c r="QZ78" s="288"/>
      <c r="RA78" s="288"/>
      <c r="RB78" s="288"/>
      <c r="RC78" s="288"/>
      <c r="RD78" s="288"/>
      <c r="RE78" s="288"/>
      <c r="RF78" s="288"/>
      <c r="RG78" s="288"/>
      <c r="RH78" s="288"/>
      <c r="RI78" s="288"/>
      <c r="RJ78" s="288"/>
      <c r="RK78" s="288"/>
      <c r="RL78" s="288"/>
      <c r="RM78" s="288"/>
      <c r="RN78" s="288"/>
      <c r="RO78" s="288"/>
      <c r="RP78" s="288"/>
      <c r="RQ78" s="288"/>
      <c r="RR78" s="288"/>
      <c r="RS78" s="288"/>
      <c r="RT78" s="288"/>
      <c r="RU78" s="288"/>
      <c r="RV78" s="288"/>
      <c r="RW78" s="288"/>
      <c r="RX78" s="288"/>
      <c r="RY78" s="288"/>
      <c r="RZ78" s="288"/>
      <c r="SA78" s="288"/>
      <c r="SB78" s="288"/>
      <c r="SC78" s="288"/>
      <c r="SD78" s="288"/>
      <c r="SE78" s="288"/>
      <c r="SF78" s="288"/>
      <c r="SG78" s="288"/>
      <c r="SH78" s="288"/>
      <c r="SI78" s="288"/>
      <c r="SJ78" s="288"/>
      <c r="SK78" s="288"/>
      <c r="SL78" s="288"/>
      <c r="SM78" s="288"/>
      <c r="SN78" s="288"/>
      <c r="SO78" s="288"/>
      <c r="SP78" s="288"/>
      <c r="SQ78" s="288"/>
      <c r="SR78" s="288"/>
      <c r="SS78" s="288"/>
      <c r="ST78" s="288"/>
      <c r="SU78" s="288"/>
      <c r="SV78" s="288"/>
      <c r="SW78" s="288"/>
      <c r="SX78" s="288"/>
      <c r="SY78" s="288"/>
      <c r="SZ78" s="288"/>
      <c r="TA78" s="288"/>
      <c r="TB78" s="288"/>
      <c r="TC78" s="288"/>
      <c r="TD78" s="288"/>
      <c r="TE78" s="288"/>
      <c r="TF78" s="288"/>
      <c r="TG78" s="288"/>
      <c r="TH78" s="288"/>
      <c r="TI78" s="288"/>
      <c r="TJ78" s="288"/>
      <c r="TK78" s="288"/>
      <c r="TL78" s="288"/>
      <c r="TM78" s="288"/>
      <c r="TN78" s="288"/>
      <c r="TO78" s="288"/>
      <c r="TP78" s="288"/>
      <c r="TQ78" s="288"/>
      <c r="TR78" s="288"/>
      <c r="TS78" s="288"/>
      <c r="TT78" s="288"/>
      <c r="TU78" s="288"/>
      <c r="TV78" s="288"/>
      <c r="TW78" s="288"/>
      <c r="TX78" s="288"/>
      <c r="TY78" s="288"/>
      <c r="TZ78" s="288"/>
      <c r="UA78" s="288"/>
      <c r="UB78" s="288"/>
      <c r="UC78" s="288"/>
      <c r="UD78" s="288"/>
      <c r="UE78" s="288"/>
      <c r="UF78" s="288"/>
      <c r="UG78" s="288"/>
      <c r="UH78" s="288"/>
      <c r="UI78" s="288"/>
      <c r="UJ78" s="288"/>
      <c r="UK78" s="288"/>
      <c r="UL78" s="288"/>
      <c r="UM78" s="288"/>
      <c r="UN78" s="288"/>
      <c r="UO78" s="288"/>
      <c r="UP78" s="288"/>
      <c r="UQ78" s="288"/>
      <c r="UR78" s="288"/>
      <c r="US78" s="288"/>
      <c r="UT78" s="288"/>
      <c r="UU78" s="288"/>
      <c r="UV78" s="288"/>
      <c r="UW78" s="288"/>
      <c r="UX78" s="288"/>
      <c r="UY78" s="288"/>
      <c r="UZ78" s="288"/>
      <c r="VA78" s="288"/>
      <c r="VB78" s="288"/>
      <c r="VC78" s="288"/>
      <c r="VD78" s="288"/>
      <c r="VE78" s="288"/>
      <c r="VF78" s="288"/>
      <c r="VG78" s="288"/>
      <c r="VH78" s="288"/>
      <c r="VI78" s="288"/>
      <c r="VJ78" s="288"/>
      <c r="VK78" s="288"/>
      <c r="VL78" s="288"/>
      <c r="VM78" s="288"/>
      <c r="VN78" s="288"/>
      <c r="VO78" s="288"/>
      <c r="VP78" s="288"/>
      <c r="VQ78" s="288"/>
      <c r="VR78" s="288"/>
      <c r="VS78" s="288"/>
      <c r="VT78" s="288"/>
      <c r="VU78" s="288"/>
      <c r="VV78" s="288"/>
      <c r="VW78" s="288"/>
      <c r="VX78" s="288"/>
      <c r="VY78" s="288"/>
      <c r="VZ78" s="288"/>
      <c r="WA78" s="288"/>
      <c r="WB78" s="288"/>
      <c r="WC78" s="288"/>
      <c r="WD78" s="288"/>
      <c r="WE78" s="288"/>
      <c r="WF78" s="288"/>
      <c r="WG78" s="288"/>
      <c r="WH78" s="288"/>
      <c r="WI78" s="288"/>
      <c r="WJ78" s="288"/>
      <c r="WK78" s="288"/>
      <c r="WL78" s="288"/>
      <c r="WM78" s="288"/>
      <c r="WN78" s="288"/>
      <c r="WO78" s="288"/>
      <c r="WP78" s="288"/>
      <c r="WQ78" s="288"/>
      <c r="WR78" s="288"/>
      <c r="WS78" s="288"/>
      <c r="WT78" s="288"/>
      <c r="WU78" s="288"/>
      <c r="WV78" s="288"/>
      <c r="WW78" s="288"/>
      <c r="WX78" s="288"/>
      <c r="WY78" s="288"/>
      <c r="WZ78" s="288"/>
      <c r="XA78" s="288"/>
      <c r="XB78" s="288"/>
      <c r="XC78" s="288"/>
      <c r="XD78" s="288"/>
      <c r="XE78" s="288"/>
      <c r="XF78" s="288"/>
      <c r="XG78" s="288"/>
      <c r="XH78" s="288"/>
      <c r="XI78" s="288"/>
      <c r="XJ78" s="288"/>
      <c r="XK78" s="288"/>
      <c r="XL78" s="288"/>
      <c r="XM78" s="288"/>
      <c r="XN78" s="288"/>
      <c r="XO78" s="288"/>
      <c r="XP78" s="288"/>
      <c r="XQ78" s="288"/>
      <c r="XR78" s="288"/>
      <c r="XS78" s="288"/>
      <c r="XT78" s="288"/>
      <c r="XU78" s="288"/>
      <c r="XV78" s="288"/>
      <c r="XW78" s="288"/>
      <c r="XX78" s="288"/>
      <c r="XY78" s="288"/>
      <c r="XZ78" s="288"/>
      <c r="YA78" s="288"/>
      <c r="YB78" s="288"/>
      <c r="YC78" s="288"/>
      <c r="YD78" s="288"/>
      <c r="YE78" s="288"/>
      <c r="YF78" s="288"/>
      <c r="YG78" s="288"/>
      <c r="YH78" s="288"/>
      <c r="YI78" s="288"/>
      <c r="YJ78" s="288"/>
      <c r="YK78" s="288"/>
      <c r="YL78" s="288"/>
      <c r="YM78" s="288"/>
      <c r="YN78" s="288"/>
      <c r="YO78" s="288"/>
      <c r="YP78" s="288"/>
      <c r="YQ78" s="288"/>
      <c r="YR78" s="288"/>
      <c r="YS78" s="288"/>
      <c r="YT78" s="288"/>
      <c r="YU78" s="288"/>
      <c r="YV78" s="288"/>
      <c r="YW78" s="288"/>
      <c r="YX78" s="288"/>
      <c r="YY78" s="288"/>
      <c r="YZ78" s="288"/>
      <c r="ZA78" s="288"/>
      <c r="ZB78" s="288"/>
      <c r="ZC78" s="288"/>
      <c r="ZD78" s="288"/>
      <c r="ZE78" s="288"/>
      <c r="ZF78" s="288"/>
      <c r="ZG78" s="288"/>
      <c r="ZH78" s="288"/>
      <c r="ZI78" s="288"/>
      <c r="ZJ78" s="288"/>
      <c r="ZK78" s="288"/>
      <c r="ZL78" s="288"/>
      <c r="ZM78" s="288"/>
      <c r="ZN78" s="288"/>
      <c r="ZO78" s="288"/>
      <c r="ZP78" s="288"/>
      <c r="ZQ78" s="288"/>
      <c r="ZR78" s="288"/>
      <c r="ZS78" s="288"/>
      <c r="ZT78" s="288"/>
      <c r="ZU78" s="288"/>
      <c r="ZV78" s="288"/>
      <c r="ZW78" s="288"/>
      <c r="ZX78" s="288"/>
      <c r="ZY78" s="288"/>
      <c r="ZZ78" s="288"/>
      <c r="AAA78" s="288"/>
      <c r="AAB78" s="288"/>
      <c r="AAC78" s="288"/>
      <c r="AAD78" s="288"/>
      <c r="AAE78" s="288"/>
      <c r="AAF78" s="288"/>
      <c r="AAG78" s="288"/>
      <c r="AAH78" s="288"/>
      <c r="AAI78" s="288"/>
      <c r="AAJ78" s="288"/>
      <c r="AAK78" s="288"/>
      <c r="AAL78" s="288"/>
      <c r="AAM78" s="288"/>
      <c r="AAN78" s="288"/>
      <c r="AAO78" s="288"/>
      <c r="AAP78" s="288"/>
      <c r="AAQ78" s="288"/>
      <c r="AAR78" s="288"/>
      <c r="AAS78" s="288"/>
      <c r="AAT78" s="288"/>
      <c r="AAU78" s="288"/>
      <c r="AAV78" s="288"/>
      <c r="AAW78" s="288"/>
      <c r="AAX78" s="288"/>
      <c r="AAY78" s="288"/>
      <c r="AAZ78" s="288"/>
      <c r="ABA78" s="288"/>
      <c r="ABB78" s="288"/>
      <c r="ABC78" s="288"/>
      <c r="ABD78" s="288"/>
      <c r="ABE78" s="288"/>
      <c r="ABF78" s="288"/>
      <c r="ABG78" s="288"/>
      <c r="ABH78" s="288"/>
      <c r="ABI78" s="288"/>
      <c r="ABJ78" s="288"/>
      <c r="ABK78" s="288"/>
      <c r="ABL78" s="288"/>
      <c r="ABM78" s="288"/>
      <c r="ABN78" s="288"/>
      <c r="ABO78" s="288"/>
      <c r="ABP78" s="288"/>
      <c r="ABQ78" s="288"/>
      <c r="ABR78" s="288"/>
      <c r="ABS78" s="288"/>
      <c r="ABT78" s="288"/>
      <c r="ABU78" s="288"/>
      <c r="ABV78" s="288"/>
      <c r="ABW78" s="288"/>
      <c r="ABX78" s="288"/>
      <c r="ABY78" s="288"/>
      <c r="ABZ78" s="288"/>
      <c r="ACA78" s="288"/>
      <c r="ACB78" s="288"/>
      <c r="ACC78" s="288"/>
      <c r="ACD78" s="288"/>
      <c r="ACE78" s="288"/>
      <c r="ACF78" s="288"/>
      <c r="ACG78" s="288"/>
      <c r="ACH78" s="288"/>
      <c r="ACI78" s="288"/>
      <c r="ACJ78" s="288"/>
      <c r="ACK78" s="288"/>
      <c r="ACL78" s="288"/>
      <c r="ACM78" s="288"/>
      <c r="ACN78" s="288"/>
      <c r="ACO78" s="288"/>
      <c r="ACP78" s="288"/>
      <c r="ACQ78" s="288"/>
      <c r="ACR78" s="288"/>
      <c r="ACS78" s="288"/>
      <c r="ACT78" s="288"/>
      <c r="ACU78" s="288"/>
      <c r="ACV78" s="288"/>
      <c r="ACW78" s="288"/>
      <c r="ACX78" s="288"/>
      <c r="ACY78" s="288"/>
      <c r="ACZ78" s="288"/>
      <c r="ADA78" s="288"/>
      <c r="ADB78" s="288"/>
      <c r="ADC78" s="288"/>
      <c r="ADD78" s="288"/>
      <c r="ADE78" s="288"/>
      <c r="ADF78" s="288"/>
      <c r="ADG78" s="288"/>
      <c r="ADH78" s="288"/>
      <c r="ADI78" s="288"/>
      <c r="ADJ78" s="288"/>
      <c r="ADK78" s="288"/>
      <c r="ADL78" s="288"/>
      <c r="ADM78" s="288"/>
      <c r="ADN78" s="288"/>
      <c r="ADO78" s="288"/>
      <c r="ADP78" s="288"/>
      <c r="ADQ78" s="288"/>
      <c r="ADR78" s="288"/>
      <c r="ADS78" s="288"/>
      <c r="ADT78" s="288"/>
      <c r="ADU78" s="288"/>
      <c r="ADV78" s="288"/>
      <c r="ADW78" s="288"/>
      <c r="ADX78" s="288"/>
      <c r="ADY78" s="288"/>
      <c r="ADZ78" s="288"/>
      <c r="AEA78" s="288"/>
      <c r="AEB78" s="288"/>
      <c r="AEC78" s="288"/>
      <c r="AED78" s="288"/>
      <c r="AEE78" s="288"/>
      <c r="AEF78" s="288"/>
      <c r="AEG78" s="288"/>
      <c r="AEH78" s="288"/>
      <c r="AEI78" s="288"/>
      <c r="AEJ78" s="288"/>
      <c r="AEK78" s="288"/>
      <c r="AEL78" s="288"/>
      <c r="AEM78" s="288"/>
      <c r="AEN78" s="288"/>
      <c r="AEO78" s="288"/>
      <c r="AEP78" s="288"/>
      <c r="AEQ78" s="288"/>
      <c r="AER78" s="288"/>
      <c r="AES78" s="288"/>
      <c r="AET78" s="288"/>
      <c r="AEU78" s="288"/>
      <c r="AEV78" s="288"/>
      <c r="AEW78" s="288"/>
      <c r="AEX78" s="288"/>
      <c r="AEY78" s="288"/>
      <c r="AEZ78" s="288"/>
      <c r="AFA78" s="288"/>
      <c r="AFB78" s="288"/>
      <c r="AFC78" s="288"/>
      <c r="AFD78" s="288"/>
      <c r="AFE78" s="288"/>
      <c r="AFF78" s="288"/>
      <c r="AFG78" s="288"/>
      <c r="AFH78" s="288"/>
      <c r="AFI78" s="288"/>
      <c r="AFJ78" s="288"/>
      <c r="AFK78" s="288"/>
      <c r="AFL78" s="288"/>
      <c r="AFM78" s="288"/>
      <c r="AFN78" s="288"/>
      <c r="AFO78" s="288"/>
      <c r="AFP78" s="288"/>
      <c r="AFQ78" s="288"/>
      <c r="AFR78" s="288"/>
      <c r="AFS78" s="288"/>
      <c r="AFT78" s="288"/>
      <c r="AFU78" s="288"/>
      <c r="AFV78" s="288"/>
      <c r="AFW78" s="288"/>
      <c r="AFX78" s="288"/>
      <c r="AFY78" s="288"/>
      <c r="AFZ78" s="288"/>
      <c r="AGA78" s="288"/>
      <c r="AGB78" s="288"/>
      <c r="AGC78" s="288"/>
      <c r="AGD78" s="288"/>
      <c r="AGE78" s="288"/>
      <c r="AGF78" s="288"/>
      <c r="AGG78" s="288"/>
      <c r="AGH78" s="288"/>
      <c r="AGI78" s="288"/>
      <c r="AGJ78" s="288"/>
      <c r="AGK78" s="288"/>
      <c r="AGL78" s="288"/>
      <c r="AGM78" s="288"/>
      <c r="AGN78" s="288"/>
      <c r="AGO78" s="288"/>
      <c r="AGP78" s="288"/>
      <c r="AGQ78" s="288"/>
      <c r="AGR78" s="288"/>
      <c r="AGS78" s="288"/>
      <c r="AGT78" s="288"/>
      <c r="AGU78" s="288"/>
      <c r="AGV78" s="288"/>
      <c r="AGW78" s="288"/>
      <c r="AGX78" s="288"/>
      <c r="AGY78" s="288"/>
      <c r="AGZ78" s="288"/>
      <c r="AHA78" s="288"/>
      <c r="AHB78" s="288"/>
      <c r="AHC78" s="288"/>
      <c r="AHD78" s="288"/>
      <c r="AHE78" s="288"/>
      <c r="AHF78" s="288"/>
      <c r="AHG78" s="288"/>
      <c r="AHH78" s="288"/>
      <c r="AHI78" s="288"/>
      <c r="AHJ78" s="288"/>
      <c r="AHK78" s="288"/>
      <c r="AHL78" s="288"/>
      <c r="AHM78" s="288"/>
      <c r="AHN78" s="288"/>
      <c r="AHO78" s="288"/>
      <c r="AHP78" s="288"/>
      <c r="AHQ78" s="288"/>
      <c r="AHR78" s="288"/>
      <c r="AHS78" s="288"/>
      <c r="AHT78" s="288"/>
      <c r="AHU78" s="288"/>
      <c r="AHV78" s="288"/>
      <c r="AHW78" s="288"/>
      <c r="AHX78" s="288"/>
      <c r="AHY78" s="288"/>
      <c r="AHZ78" s="288"/>
      <c r="AIA78" s="288"/>
      <c r="AIB78" s="288"/>
      <c r="AIC78" s="288"/>
      <c r="AID78" s="288"/>
      <c r="AIE78" s="288"/>
      <c r="AIF78" s="288"/>
      <c r="AIG78" s="288"/>
      <c r="AIH78" s="288"/>
      <c r="AII78" s="288"/>
      <c r="AIJ78" s="288"/>
      <c r="AIK78" s="288"/>
      <c r="AIL78" s="288"/>
      <c r="AIM78" s="288"/>
      <c r="AIN78" s="288"/>
      <c r="AIO78" s="288"/>
      <c r="AIP78" s="288"/>
      <c r="AIQ78" s="288"/>
      <c r="AIR78" s="288"/>
      <c r="AIS78" s="288"/>
      <c r="AIT78" s="288"/>
      <c r="AIU78" s="288"/>
      <c r="AIV78" s="288"/>
      <c r="AIW78" s="288"/>
      <c r="AIX78" s="288"/>
      <c r="AIY78" s="288"/>
      <c r="AIZ78" s="288"/>
      <c r="AJA78" s="288"/>
      <c r="AJB78" s="288"/>
      <c r="AJC78" s="288"/>
      <c r="AJD78" s="288"/>
      <c r="AJE78" s="288"/>
      <c r="AJF78" s="288"/>
      <c r="AJG78" s="288"/>
      <c r="AJH78" s="288"/>
      <c r="AJI78" s="288"/>
      <c r="AJJ78" s="288"/>
      <c r="AJK78" s="288"/>
      <c r="AJL78" s="288"/>
      <c r="AJM78" s="288"/>
      <c r="AJN78" s="288"/>
      <c r="AJO78" s="288"/>
      <c r="AJP78" s="288"/>
      <c r="AJQ78" s="288"/>
      <c r="AJR78" s="288"/>
      <c r="AJS78" s="288"/>
      <c r="AJT78" s="288"/>
      <c r="AJU78" s="288"/>
      <c r="AJV78" s="288"/>
      <c r="AJW78" s="288"/>
      <c r="AJX78" s="288"/>
      <c r="AJY78" s="288"/>
      <c r="AJZ78" s="288"/>
      <c r="AKA78" s="288"/>
      <c r="AKB78" s="288"/>
      <c r="AKC78" s="288"/>
      <c r="AKD78" s="288"/>
      <c r="AKE78" s="288"/>
      <c r="AKF78" s="288"/>
      <c r="AKG78" s="288"/>
      <c r="AKH78" s="288"/>
      <c r="AKI78" s="288"/>
      <c r="AKJ78" s="288"/>
      <c r="AKK78" s="288"/>
      <c r="AKL78" s="288"/>
      <c r="AKM78" s="288"/>
      <c r="AKN78" s="288"/>
      <c r="AKO78" s="288"/>
      <c r="AKP78" s="288"/>
      <c r="AKQ78" s="288"/>
      <c r="AKR78" s="288"/>
      <c r="AKS78" s="288"/>
      <c r="AKT78" s="288"/>
      <c r="AKU78" s="288"/>
      <c r="AKV78" s="288"/>
      <c r="AKW78" s="288"/>
      <c r="AKX78" s="288"/>
      <c r="AKY78" s="288"/>
      <c r="AKZ78" s="288"/>
      <c r="ALA78" s="288"/>
      <c r="ALB78" s="288"/>
      <c r="ALC78" s="288"/>
      <c r="ALD78" s="288"/>
      <c r="ALE78" s="288"/>
      <c r="ALF78" s="288"/>
      <c r="ALG78" s="288"/>
      <c r="ALH78" s="288"/>
      <c r="ALI78" s="288"/>
      <c r="ALJ78" s="288"/>
      <c r="ALK78" s="288"/>
      <c r="ALL78" s="288"/>
      <c r="ALM78" s="288"/>
      <c r="ALN78" s="288"/>
      <c r="ALO78" s="288"/>
      <c r="ALP78" s="288"/>
      <c r="ALQ78" s="288"/>
      <c r="ALR78" s="288"/>
      <c r="ALS78" s="288"/>
      <c r="ALT78" s="288"/>
      <c r="ALU78" s="288"/>
      <c r="ALV78" s="288"/>
      <c r="ALW78" s="288"/>
      <c r="ALX78" s="288"/>
      <c r="ALY78" s="288"/>
      <c r="ALZ78" s="288"/>
      <c r="AMA78" s="288"/>
      <c r="AMB78" s="288"/>
      <c r="AMC78" s="288"/>
      <c r="AMD78" s="288"/>
      <c r="AME78" s="288"/>
      <c r="AMF78" s="288"/>
      <c r="AMG78" s="288"/>
      <c r="AMH78" s="288"/>
      <c r="AMI78" s="288"/>
      <c r="AMJ78" s="288"/>
      <c r="AMK78" s="288"/>
    </row>
    <row r="79" spans="1:1025" x14ac:dyDescent="0.2">
      <c r="F79" s="361"/>
      <c r="H79" s="288"/>
      <c r="I79" s="289"/>
      <c r="J79" s="289"/>
      <c r="K79" s="290"/>
      <c r="M79" s="290"/>
      <c r="N79" s="290"/>
      <c r="O79" s="288"/>
      <c r="P79" s="288"/>
      <c r="Q79" s="288"/>
      <c r="R79" s="288"/>
      <c r="S79" s="288"/>
      <c r="T79" s="288"/>
      <c r="U79" s="290"/>
      <c r="V79" s="290"/>
      <c r="W79" s="290"/>
      <c r="X79" s="288"/>
      <c r="Y79" s="288"/>
      <c r="Z79" s="288"/>
      <c r="AA79" s="288"/>
      <c r="AB79" s="288"/>
      <c r="AC79" s="288"/>
      <c r="AD79" s="288"/>
      <c r="AE79" s="288"/>
      <c r="AF79" s="288"/>
      <c r="AG79" s="288"/>
      <c r="AH79" s="288"/>
      <c r="AI79" s="288"/>
      <c r="AJ79" s="288"/>
      <c r="AK79" s="288"/>
      <c r="AL79" s="288"/>
      <c r="AM79" s="288"/>
      <c r="AN79" s="288"/>
      <c r="AO79" s="288"/>
      <c r="AP79" s="288"/>
      <c r="AQ79" s="288"/>
      <c r="AR79" s="288"/>
      <c r="AS79" s="288"/>
      <c r="AT79" s="288"/>
      <c r="AU79" s="288"/>
      <c r="AV79" s="288"/>
      <c r="AW79" s="288"/>
      <c r="AX79" s="288"/>
      <c r="AY79" s="288"/>
      <c r="AZ79" s="288"/>
      <c r="BA79" s="288"/>
      <c r="BB79" s="288"/>
      <c r="BC79" s="288"/>
      <c r="BD79" s="288"/>
      <c r="BE79" s="288"/>
      <c r="BF79" s="288"/>
      <c r="BG79" s="288"/>
      <c r="BH79" s="288"/>
      <c r="BI79" s="288"/>
      <c r="BJ79" s="288"/>
      <c r="BK79" s="288"/>
      <c r="BL79" s="288"/>
      <c r="BM79" s="288"/>
      <c r="BN79" s="288"/>
      <c r="BO79" s="288"/>
      <c r="BP79" s="288"/>
      <c r="BQ79" s="288"/>
      <c r="BR79" s="288"/>
      <c r="BS79" s="288"/>
      <c r="BT79" s="288"/>
      <c r="BU79" s="288"/>
      <c r="BV79" s="288"/>
      <c r="BW79" s="288"/>
      <c r="BX79" s="288"/>
      <c r="BY79" s="288"/>
      <c r="BZ79" s="288"/>
      <c r="CA79" s="288"/>
      <c r="CB79" s="288"/>
      <c r="CC79" s="288"/>
      <c r="CD79" s="288"/>
      <c r="CE79" s="288"/>
      <c r="CF79" s="288"/>
      <c r="CG79" s="288"/>
      <c r="CH79" s="288"/>
      <c r="CI79" s="288"/>
      <c r="CJ79" s="288"/>
      <c r="CK79" s="288"/>
      <c r="CL79" s="288"/>
      <c r="CM79" s="288"/>
      <c r="CN79" s="288"/>
      <c r="CO79" s="288"/>
      <c r="CP79" s="288"/>
      <c r="CQ79" s="288"/>
      <c r="CR79" s="288"/>
      <c r="CS79" s="288"/>
      <c r="CT79" s="288"/>
      <c r="CU79" s="288"/>
      <c r="CV79" s="288"/>
      <c r="CW79" s="288"/>
      <c r="CX79" s="288"/>
      <c r="CY79" s="288"/>
      <c r="CZ79" s="288"/>
      <c r="DA79" s="288"/>
      <c r="DB79" s="288"/>
      <c r="DC79" s="288"/>
      <c r="DD79" s="288"/>
      <c r="DE79" s="288"/>
      <c r="DF79" s="288"/>
      <c r="DG79" s="288"/>
      <c r="DH79" s="288"/>
      <c r="DI79" s="288"/>
      <c r="DJ79" s="288"/>
      <c r="DK79" s="288"/>
      <c r="DL79" s="288"/>
      <c r="DM79" s="288"/>
      <c r="DN79" s="288"/>
      <c r="DO79" s="288"/>
      <c r="DP79" s="288"/>
      <c r="DQ79" s="288"/>
      <c r="DR79" s="288"/>
      <c r="DS79" s="288"/>
      <c r="DT79" s="288"/>
      <c r="DU79" s="288"/>
      <c r="DV79" s="288"/>
      <c r="DW79" s="288"/>
      <c r="DX79" s="288"/>
      <c r="DY79" s="288"/>
      <c r="DZ79" s="288"/>
      <c r="EA79" s="288"/>
      <c r="EB79" s="288"/>
      <c r="EC79" s="288"/>
      <c r="ED79" s="288"/>
      <c r="EE79" s="288"/>
      <c r="EF79" s="288"/>
      <c r="EG79" s="288"/>
      <c r="EH79" s="288"/>
      <c r="EI79" s="288"/>
      <c r="EJ79" s="288"/>
      <c r="EK79" s="288"/>
      <c r="EL79" s="288"/>
      <c r="EM79" s="288"/>
      <c r="EN79" s="288"/>
      <c r="EO79" s="288"/>
      <c r="EP79" s="288"/>
      <c r="EQ79" s="288"/>
      <c r="ER79" s="288"/>
      <c r="ES79" s="288"/>
      <c r="ET79" s="288"/>
      <c r="EU79" s="288"/>
      <c r="EV79" s="288"/>
      <c r="EW79" s="288"/>
      <c r="EX79" s="288"/>
      <c r="EY79" s="288"/>
      <c r="EZ79" s="288"/>
      <c r="FA79" s="288"/>
      <c r="FB79" s="288"/>
      <c r="FC79" s="288"/>
      <c r="FD79" s="288"/>
      <c r="FE79" s="288"/>
      <c r="FF79" s="288"/>
      <c r="FG79" s="288"/>
      <c r="FH79" s="288"/>
      <c r="FI79" s="288"/>
      <c r="FJ79" s="288"/>
      <c r="FK79" s="288"/>
      <c r="FL79" s="288"/>
      <c r="FM79" s="288"/>
      <c r="FN79" s="288"/>
      <c r="FO79" s="288"/>
      <c r="FP79" s="288"/>
      <c r="FQ79" s="288"/>
      <c r="FR79" s="288"/>
      <c r="FS79" s="288"/>
      <c r="FT79" s="288"/>
      <c r="FU79" s="288"/>
      <c r="FV79" s="288"/>
      <c r="FW79" s="288"/>
      <c r="FX79" s="288"/>
      <c r="FY79" s="288"/>
      <c r="FZ79" s="288"/>
      <c r="GA79" s="288"/>
      <c r="GB79" s="288"/>
      <c r="GC79" s="288"/>
      <c r="GD79" s="288"/>
      <c r="GE79" s="288"/>
      <c r="GF79" s="288"/>
      <c r="GG79" s="288"/>
      <c r="GH79" s="288"/>
      <c r="GI79" s="288"/>
      <c r="GJ79" s="288"/>
      <c r="GK79" s="288"/>
      <c r="GL79" s="288"/>
      <c r="GM79" s="288"/>
      <c r="GN79" s="288"/>
      <c r="GO79" s="288"/>
      <c r="GP79" s="288"/>
      <c r="GQ79" s="288"/>
      <c r="GR79" s="288"/>
      <c r="GS79" s="288"/>
      <c r="GT79" s="288"/>
      <c r="GU79" s="288"/>
      <c r="GV79" s="288"/>
      <c r="GW79" s="288"/>
      <c r="GX79" s="288"/>
      <c r="GY79" s="288"/>
      <c r="GZ79" s="288"/>
      <c r="HA79" s="288"/>
      <c r="HB79" s="288"/>
      <c r="HC79" s="288"/>
      <c r="HD79" s="288"/>
      <c r="HE79" s="288"/>
      <c r="HF79" s="288"/>
      <c r="HG79" s="288"/>
      <c r="HH79" s="288"/>
      <c r="HI79" s="288"/>
      <c r="HJ79" s="288"/>
      <c r="HK79" s="288"/>
      <c r="HL79" s="288"/>
      <c r="HM79" s="288"/>
      <c r="HN79" s="288"/>
      <c r="HO79" s="288"/>
      <c r="HP79" s="288"/>
      <c r="HQ79" s="288"/>
      <c r="HR79" s="288"/>
      <c r="HS79" s="288"/>
      <c r="HT79" s="288"/>
      <c r="HU79" s="288"/>
      <c r="HV79" s="288"/>
      <c r="HW79" s="288"/>
      <c r="HX79" s="288"/>
      <c r="HY79" s="288"/>
      <c r="HZ79" s="288"/>
      <c r="IA79" s="288"/>
      <c r="IB79" s="288"/>
      <c r="IC79" s="288"/>
      <c r="ID79" s="288"/>
      <c r="IE79" s="288"/>
      <c r="IF79" s="288"/>
      <c r="IG79" s="288"/>
      <c r="IH79" s="288"/>
      <c r="II79" s="288"/>
      <c r="IJ79" s="288"/>
      <c r="IK79" s="288"/>
      <c r="IL79" s="288"/>
      <c r="IM79" s="288"/>
      <c r="IN79" s="288"/>
      <c r="IO79" s="288"/>
      <c r="IP79" s="288"/>
      <c r="IQ79" s="288"/>
      <c r="IR79" s="288"/>
      <c r="IS79" s="288"/>
      <c r="IT79" s="288"/>
      <c r="IU79" s="288"/>
      <c r="IV79" s="288"/>
      <c r="IW79" s="288"/>
      <c r="IX79" s="288"/>
      <c r="IY79" s="288"/>
      <c r="IZ79" s="288"/>
      <c r="JA79" s="288"/>
      <c r="JB79" s="288"/>
      <c r="JC79" s="288"/>
      <c r="JD79" s="288"/>
      <c r="JE79" s="288"/>
      <c r="JF79" s="288"/>
      <c r="JG79" s="288"/>
      <c r="JH79" s="288"/>
      <c r="JI79" s="288"/>
      <c r="JJ79" s="288"/>
      <c r="JK79" s="288"/>
      <c r="JL79" s="288"/>
      <c r="JM79" s="288"/>
      <c r="JN79" s="288"/>
      <c r="JO79" s="288"/>
      <c r="JP79" s="288"/>
      <c r="JQ79" s="288"/>
      <c r="JR79" s="288"/>
      <c r="JS79" s="288"/>
      <c r="JT79" s="288"/>
      <c r="JU79" s="288"/>
      <c r="JV79" s="288"/>
      <c r="JW79" s="288"/>
      <c r="JX79" s="288"/>
      <c r="JY79" s="288"/>
      <c r="JZ79" s="288"/>
      <c r="KA79" s="288"/>
      <c r="KB79" s="288"/>
      <c r="KC79" s="288"/>
      <c r="KD79" s="288"/>
      <c r="KE79" s="288"/>
      <c r="KF79" s="288"/>
      <c r="KG79" s="288"/>
      <c r="KH79" s="288"/>
      <c r="KI79" s="288"/>
      <c r="KJ79" s="288"/>
      <c r="KK79" s="288"/>
      <c r="KL79" s="288"/>
      <c r="KM79" s="288"/>
      <c r="KN79" s="288"/>
      <c r="KO79" s="288"/>
      <c r="KP79" s="288"/>
      <c r="KQ79" s="288"/>
      <c r="KR79" s="288"/>
      <c r="KS79" s="288"/>
      <c r="KT79" s="288"/>
      <c r="KU79" s="288"/>
      <c r="KV79" s="288"/>
      <c r="KW79" s="288"/>
      <c r="KX79" s="288"/>
      <c r="KY79" s="288"/>
      <c r="KZ79" s="288"/>
      <c r="LA79" s="288"/>
      <c r="LB79" s="288"/>
      <c r="LC79" s="288"/>
      <c r="LD79" s="288"/>
      <c r="LE79" s="288"/>
      <c r="LF79" s="288"/>
      <c r="LG79" s="288"/>
      <c r="LH79" s="288"/>
      <c r="LI79" s="288"/>
      <c r="LJ79" s="288"/>
      <c r="LK79" s="288"/>
      <c r="LL79" s="288"/>
      <c r="LM79" s="288"/>
      <c r="LN79" s="288"/>
      <c r="LO79" s="288"/>
      <c r="LP79" s="288"/>
      <c r="LQ79" s="288"/>
      <c r="LR79" s="288"/>
      <c r="LS79" s="288"/>
      <c r="LT79" s="288"/>
      <c r="LU79" s="288"/>
      <c r="LV79" s="288"/>
      <c r="LW79" s="288"/>
      <c r="LX79" s="288"/>
      <c r="LY79" s="288"/>
      <c r="LZ79" s="288"/>
      <c r="MA79" s="288"/>
      <c r="MB79" s="288"/>
      <c r="MC79" s="288"/>
      <c r="MD79" s="288"/>
      <c r="ME79" s="288"/>
      <c r="MF79" s="288"/>
      <c r="MG79" s="288"/>
      <c r="MH79" s="288"/>
      <c r="MI79" s="288"/>
      <c r="MJ79" s="288"/>
      <c r="MK79" s="288"/>
      <c r="ML79" s="288"/>
      <c r="MM79" s="288"/>
      <c r="MN79" s="288"/>
      <c r="MO79" s="288"/>
      <c r="MP79" s="288"/>
      <c r="MQ79" s="288"/>
      <c r="MR79" s="288"/>
      <c r="MS79" s="288"/>
      <c r="MT79" s="288"/>
      <c r="MU79" s="288"/>
      <c r="MV79" s="288"/>
      <c r="MW79" s="288"/>
      <c r="MX79" s="288"/>
      <c r="MY79" s="288"/>
      <c r="MZ79" s="288"/>
      <c r="NA79" s="288"/>
      <c r="NB79" s="288"/>
      <c r="NC79" s="288"/>
      <c r="ND79" s="288"/>
      <c r="NE79" s="288"/>
      <c r="NF79" s="288"/>
      <c r="NG79" s="288"/>
      <c r="NH79" s="288"/>
      <c r="NI79" s="288"/>
      <c r="NJ79" s="288"/>
      <c r="NK79" s="288"/>
      <c r="NL79" s="288"/>
      <c r="NM79" s="288"/>
      <c r="NN79" s="288"/>
      <c r="NO79" s="288"/>
      <c r="NP79" s="288"/>
      <c r="NQ79" s="288"/>
      <c r="NR79" s="288"/>
      <c r="NS79" s="288"/>
      <c r="NT79" s="288"/>
      <c r="NU79" s="288"/>
      <c r="NV79" s="288"/>
      <c r="NW79" s="288"/>
      <c r="NX79" s="288"/>
      <c r="NY79" s="288"/>
      <c r="NZ79" s="288"/>
      <c r="OA79" s="288"/>
      <c r="OB79" s="288"/>
      <c r="OC79" s="288"/>
      <c r="OD79" s="288"/>
      <c r="OE79" s="288"/>
      <c r="OF79" s="288"/>
      <c r="OG79" s="288"/>
      <c r="OH79" s="288"/>
      <c r="OI79" s="288"/>
      <c r="OJ79" s="288"/>
      <c r="OK79" s="288"/>
      <c r="OL79" s="288"/>
      <c r="OM79" s="288"/>
      <c r="ON79" s="288"/>
      <c r="OO79" s="288"/>
      <c r="OP79" s="288"/>
      <c r="OQ79" s="288"/>
      <c r="OR79" s="288"/>
      <c r="OS79" s="288"/>
      <c r="OT79" s="288"/>
      <c r="OU79" s="288"/>
      <c r="OV79" s="288"/>
      <c r="OW79" s="288"/>
      <c r="OX79" s="288"/>
      <c r="OY79" s="288"/>
      <c r="OZ79" s="288"/>
      <c r="PA79" s="288"/>
      <c r="PB79" s="288"/>
      <c r="PC79" s="288"/>
      <c r="PD79" s="288"/>
      <c r="PE79" s="288"/>
      <c r="PF79" s="288"/>
      <c r="PG79" s="288"/>
      <c r="PH79" s="288"/>
      <c r="PI79" s="288"/>
      <c r="PJ79" s="288"/>
      <c r="PK79" s="288"/>
      <c r="PL79" s="288"/>
      <c r="PM79" s="288"/>
      <c r="PN79" s="288"/>
      <c r="PO79" s="288"/>
      <c r="PP79" s="288"/>
      <c r="PQ79" s="288"/>
      <c r="PR79" s="288"/>
      <c r="PS79" s="288"/>
      <c r="PT79" s="288"/>
      <c r="PU79" s="288"/>
      <c r="PV79" s="288"/>
      <c r="PW79" s="288"/>
      <c r="PX79" s="288"/>
      <c r="PY79" s="288"/>
      <c r="PZ79" s="288"/>
      <c r="QA79" s="288"/>
      <c r="QB79" s="288"/>
      <c r="QC79" s="288"/>
      <c r="QD79" s="288"/>
      <c r="QE79" s="288"/>
      <c r="QF79" s="288"/>
      <c r="QG79" s="288"/>
      <c r="QH79" s="288"/>
      <c r="QI79" s="288"/>
      <c r="QJ79" s="288"/>
      <c r="QK79" s="288"/>
      <c r="QL79" s="288"/>
      <c r="QM79" s="288"/>
      <c r="QN79" s="288"/>
      <c r="QO79" s="288"/>
      <c r="QP79" s="288"/>
      <c r="QQ79" s="288"/>
      <c r="QR79" s="288"/>
      <c r="QS79" s="288"/>
      <c r="QT79" s="288"/>
      <c r="QU79" s="288"/>
      <c r="QV79" s="288"/>
      <c r="QW79" s="288"/>
      <c r="QX79" s="288"/>
      <c r="QY79" s="288"/>
      <c r="QZ79" s="288"/>
      <c r="RA79" s="288"/>
      <c r="RB79" s="288"/>
      <c r="RC79" s="288"/>
      <c r="RD79" s="288"/>
      <c r="RE79" s="288"/>
      <c r="RF79" s="288"/>
      <c r="RG79" s="288"/>
      <c r="RH79" s="288"/>
      <c r="RI79" s="288"/>
      <c r="RJ79" s="288"/>
      <c r="RK79" s="288"/>
      <c r="RL79" s="288"/>
      <c r="RM79" s="288"/>
      <c r="RN79" s="288"/>
      <c r="RO79" s="288"/>
      <c r="RP79" s="288"/>
      <c r="RQ79" s="288"/>
      <c r="RR79" s="288"/>
      <c r="RS79" s="288"/>
      <c r="RT79" s="288"/>
      <c r="RU79" s="288"/>
      <c r="RV79" s="288"/>
      <c r="RW79" s="288"/>
      <c r="RX79" s="288"/>
      <c r="RY79" s="288"/>
      <c r="RZ79" s="288"/>
      <c r="SA79" s="288"/>
      <c r="SB79" s="288"/>
      <c r="SC79" s="288"/>
      <c r="SD79" s="288"/>
      <c r="SE79" s="288"/>
      <c r="SF79" s="288"/>
      <c r="SG79" s="288"/>
      <c r="SH79" s="288"/>
      <c r="SI79" s="288"/>
      <c r="SJ79" s="288"/>
      <c r="SK79" s="288"/>
      <c r="SL79" s="288"/>
      <c r="SM79" s="288"/>
      <c r="SN79" s="288"/>
      <c r="SO79" s="288"/>
      <c r="SP79" s="288"/>
      <c r="SQ79" s="288"/>
      <c r="SR79" s="288"/>
      <c r="SS79" s="288"/>
      <c r="ST79" s="288"/>
      <c r="SU79" s="288"/>
      <c r="SV79" s="288"/>
      <c r="SW79" s="288"/>
      <c r="SX79" s="288"/>
      <c r="SY79" s="288"/>
      <c r="SZ79" s="288"/>
      <c r="TA79" s="288"/>
      <c r="TB79" s="288"/>
      <c r="TC79" s="288"/>
      <c r="TD79" s="288"/>
      <c r="TE79" s="288"/>
      <c r="TF79" s="288"/>
      <c r="TG79" s="288"/>
      <c r="TH79" s="288"/>
      <c r="TI79" s="288"/>
      <c r="TJ79" s="288"/>
      <c r="TK79" s="288"/>
      <c r="TL79" s="288"/>
      <c r="TM79" s="288"/>
      <c r="TN79" s="288"/>
      <c r="TO79" s="288"/>
      <c r="TP79" s="288"/>
      <c r="TQ79" s="288"/>
      <c r="TR79" s="288"/>
      <c r="TS79" s="288"/>
      <c r="TT79" s="288"/>
      <c r="TU79" s="288"/>
      <c r="TV79" s="288"/>
      <c r="TW79" s="288"/>
      <c r="TX79" s="288"/>
      <c r="TY79" s="288"/>
      <c r="TZ79" s="288"/>
      <c r="UA79" s="288"/>
      <c r="UB79" s="288"/>
      <c r="UC79" s="288"/>
      <c r="UD79" s="288"/>
      <c r="UE79" s="288"/>
      <c r="UF79" s="288"/>
      <c r="UG79" s="288"/>
      <c r="UH79" s="288"/>
      <c r="UI79" s="288"/>
      <c r="UJ79" s="288"/>
      <c r="UK79" s="288"/>
      <c r="UL79" s="288"/>
      <c r="UM79" s="288"/>
      <c r="UN79" s="288"/>
      <c r="UO79" s="288"/>
      <c r="UP79" s="288"/>
      <c r="UQ79" s="288"/>
      <c r="UR79" s="288"/>
      <c r="US79" s="288"/>
      <c r="UT79" s="288"/>
      <c r="UU79" s="288"/>
      <c r="UV79" s="288"/>
      <c r="UW79" s="288"/>
      <c r="UX79" s="288"/>
      <c r="UY79" s="288"/>
      <c r="UZ79" s="288"/>
      <c r="VA79" s="288"/>
      <c r="VB79" s="288"/>
      <c r="VC79" s="288"/>
      <c r="VD79" s="288"/>
      <c r="VE79" s="288"/>
      <c r="VF79" s="288"/>
      <c r="VG79" s="288"/>
      <c r="VH79" s="288"/>
      <c r="VI79" s="288"/>
      <c r="VJ79" s="288"/>
      <c r="VK79" s="288"/>
      <c r="VL79" s="288"/>
      <c r="VM79" s="288"/>
      <c r="VN79" s="288"/>
      <c r="VO79" s="288"/>
      <c r="VP79" s="288"/>
      <c r="VQ79" s="288"/>
      <c r="VR79" s="288"/>
      <c r="VS79" s="288"/>
      <c r="VT79" s="288"/>
      <c r="VU79" s="288"/>
      <c r="VV79" s="288"/>
      <c r="VW79" s="288"/>
      <c r="VX79" s="288"/>
      <c r="VY79" s="288"/>
      <c r="VZ79" s="288"/>
      <c r="WA79" s="288"/>
      <c r="WB79" s="288"/>
      <c r="WC79" s="288"/>
      <c r="WD79" s="288"/>
      <c r="WE79" s="288"/>
      <c r="WF79" s="288"/>
      <c r="WG79" s="288"/>
      <c r="WH79" s="288"/>
      <c r="WI79" s="288"/>
      <c r="WJ79" s="288"/>
      <c r="WK79" s="288"/>
      <c r="WL79" s="288"/>
      <c r="WM79" s="288"/>
      <c r="WN79" s="288"/>
      <c r="WO79" s="288"/>
      <c r="WP79" s="288"/>
      <c r="WQ79" s="288"/>
      <c r="WR79" s="288"/>
      <c r="WS79" s="288"/>
      <c r="WT79" s="288"/>
      <c r="WU79" s="288"/>
      <c r="WV79" s="288"/>
      <c r="WW79" s="288"/>
      <c r="WX79" s="288"/>
      <c r="WY79" s="288"/>
      <c r="WZ79" s="288"/>
      <c r="XA79" s="288"/>
      <c r="XB79" s="288"/>
      <c r="XC79" s="288"/>
      <c r="XD79" s="288"/>
      <c r="XE79" s="288"/>
      <c r="XF79" s="288"/>
      <c r="XG79" s="288"/>
      <c r="XH79" s="288"/>
      <c r="XI79" s="288"/>
      <c r="XJ79" s="288"/>
      <c r="XK79" s="288"/>
      <c r="XL79" s="288"/>
      <c r="XM79" s="288"/>
      <c r="XN79" s="288"/>
      <c r="XO79" s="288"/>
      <c r="XP79" s="288"/>
      <c r="XQ79" s="288"/>
      <c r="XR79" s="288"/>
      <c r="XS79" s="288"/>
      <c r="XT79" s="288"/>
      <c r="XU79" s="288"/>
      <c r="XV79" s="288"/>
      <c r="XW79" s="288"/>
      <c r="XX79" s="288"/>
      <c r="XY79" s="288"/>
      <c r="XZ79" s="288"/>
      <c r="YA79" s="288"/>
      <c r="YB79" s="288"/>
      <c r="YC79" s="288"/>
      <c r="YD79" s="288"/>
      <c r="YE79" s="288"/>
      <c r="YF79" s="288"/>
      <c r="YG79" s="288"/>
      <c r="YH79" s="288"/>
      <c r="YI79" s="288"/>
      <c r="YJ79" s="288"/>
      <c r="YK79" s="288"/>
      <c r="YL79" s="288"/>
      <c r="YM79" s="288"/>
      <c r="YN79" s="288"/>
      <c r="YO79" s="288"/>
      <c r="YP79" s="288"/>
      <c r="YQ79" s="288"/>
      <c r="YR79" s="288"/>
      <c r="YS79" s="288"/>
      <c r="YT79" s="288"/>
      <c r="YU79" s="288"/>
      <c r="YV79" s="288"/>
      <c r="YW79" s="288"/>
      <c r="YX79" s="288"/>
      <c r="YY79" s="288"/>
      <c r="YZ79" s="288"/>
      <c r="ZA79" s="288"/>
      <c r="ZB79" s="288"/>
      <c r="ZC79" s="288"/>
      <c r="ZD79" s="288"/>
      <c r="ZE79" s="288"/>
      <c r="ZF79" s="288"/>
      <c r="ZG79" s="288"/>
      <c r="ZH79" s="288"/>
      <c r="ZI79" s="288"/>
      <c r="ZJ79" s="288"/>
      <c r="ZK79" s="288"/>
      <c r="ZL79" s="288"/>
      <c r="ZM79" s="288"/>
      <c r="ZN79" s="288"/>
      <c r="ZO79" s="288"/>
      <c r="ZP79" s="288"/>
      <c r="ZQ79" s="288"/>
      <c r="ZR79" s="288"/>
      <c r="ZS79" s="288"/>
      <c r="ZT79" s="288"/>
      <c r="ZU79" s="288"/>
      <c r="ZV79" s="288"/>
      <c r="ZW79" s="288"/>
      <c r="ZX79" s="288"/>
      <c r="ZY79" s="288"/>
      <c r="ZZ79" s="288"/>
      <c r="AAA79" s="288"/>
      <c r="AAB79" s="288"/>
      <c r="AAC79" s="288"/>
      <c r="AAD79" s="288"/>
      <c r="AAE79" s="288"/>
      <c r="AAF79" s="288"/>
      <c r="AAG79" s="288"/>
      <c r="AAH79" s="288"/>
      <c r="AAI79" s="288"/>
      <c r="AAJ79" s="288"/>
      <c r="AAK79" s="288"/>
      <c r="AAL79" s="288"/>
      <c r="AAM79" s="288"/>
      <c r="AAN79" s="288"/>
      <c r="AAO79" s="288"/>
      <c r="AAP79" s="288"/>
      <c r="AAQ79" s="288"/>
      <c r="AAR79" s="288"/>
      <c r="AAS79" s="288"/>
      <c r="AAT79" s="288"/>
      <c r="AAU79" s="288"/>
      <c r="AAV79" s="288"/>
      <c r="AAW79" s="288"/>
      <c r="AAX79" s="288"/>
      <c r="AAY79" s="288"/>
      <c r="AAZ79" s="288"/>
      <c r="ABA79" s="288"/>
      <c r="ABB79" s="288"/>
      <c r="ABC79" s="288"/>
      <c r="ABD79" s="288"/>
      <c r="ABE79" s="288"/>
      <c r="ABF79" s="288"/>
      <c r="ABG79" s="288"/>
      <c r="ABH79" s="288"/>
      <c r="ABI79" s="288"/>
      <c r="ABJ79" s="288"/>
      <c r="ABK79" s="288"/>
      <c r="ABL79" s="288"/>
      <c r="ABM79" s="288"/>
      <c r="ABN79" s="288"/>
      <c r="ABO79" s="288"/>
      <c r="ABP79" s="288"/>
      <c r="ABQ79" s="288"/>
      <c r="ABR79" s="288"/>
      <c r="ABS79" s="288"/>
      <c r="ABT79" s="288"/>
      <c r="ABU79" s="288"/>
      <c r="ABV79" s="288"/>
      <c r="ABW79" s="288"/>
      <c r="ABX79" s="288"/>
      <c r="ABY79" s="288"/>
      <c r="ABZ79" s="288"/>
      <c r="ACA79" s="288"/>
      <c r="ACB79" s="288"/>
      <c r="ACC79" s="288"/>
      <c r="ACD79" s="288"/>
      <c r="ACE79" s="288"/>
      <c r="ACF79" s="288"/>
      <c r="ACG79" s="288"/>
      <c r="ACH79" s="288"/>
      <c r="ACI79" s="288"/>
      <c r="ACJ79" s="288"/>
      <c r="ACK79" s="288"/>
      <c r="ACL79" s="288"/>
      <c r="ACM79" s="288"/>
      <c r="ACN79" s="288"/>
      <c r="ACO79" s="288"/>
      <c r="ACP79" s="288"/>
      <c r="ACQ79" s="288"/>
      <c r="ACR79" s="288"/>
      <c r="ACS79" s="288"/>
      <c r="ACT79" s="288"/>
      <c r="ACU79" s="288"/>
      <c r="ACV79" s="288"/>
      <c r="ACW79" s="288"/>
      <c r="ACX79" s="288"/>
      <c r="ACY79" s="288"/>
      <c r="ACZ79" s="288"/>
      <c r="ADA79" s="288"/>
      <c r="ADB79" s="288"/>
      <c r="ADC79" s="288"/>
      <c r="ADD79" s="288"/>
      <c r="ADE79" s="288"/>
      <c r="ADF79" s="288"/>
      <c r="ADG79" s="288"/>
      <c r="ADH79" s="288"/>
      <c r="ADI79" s="288"/>
      <c r="ADJ79" s="288"/>
      <c r="ADK79" s="288"/>
      <c r="ADL79" s="288"/>
      <c r="ADM79" s="288"/>
      <c r="ADN79" s="288"/>
      <c r="ADO79" s="288"/>
      <c r="ADP79" s="288"/>
      <c r="ADQ79" s="288"/>
      <c r="ADR79" s="288"/>
      <c r="ADS79" s="288"/>
      <c r="ADT79" s="288"/>
      <c r="ADU79" s="288"/>
      <c r="ADV79" s="288"/>
      <c r="ADW79" s="288"/>
      <c r="ADX79" s="288"/>
      <c r="ADY79" s="288"/>
      <c r="ADZ79" s="288"/>
      <c r="AEA79" s="288"/>
      <c r="AEB79" s="288"/>
      <c r="AEC79" s="288"/>
      <c r="AED79" s="288"/>
      <c r="AEE79" s="288"/>
      <c r="AEF79" s="288"/>
      <c r="AEG79" s="288"/>
      <c r="AEH79" s="288"/>
      <c r="AEI79" s="288"/>
      <c r="AEJ79" s="288"/>
      <c r="AEK79" s="288"/>
      <c r="AEL79" s="288"/>
      <c r="AEM79" s="288"/>
      <c r="AEN79" s="288"/>
      <c r="AEO79" s="288"/>
      <c r="AEP79" s="288"/>
      <c r="AEQ79" s="288"/>
      <c r="AER79" s="288"/>
      <c r="AES79" s="288"/>
      <c r="AET79" s="288"/>
      <c r="AEU79" s="288"/>
      <c r="AEV79" s="288"/>
      <c r="AEW79" s="288"/>
      <c r="AEX79" s="288"/>
      <c r="AEY79" s="288"/>
      <c r="AEZ79" s="288"/>
      <c r="AFA79" s="288"/>
      <c r="AFB79" s="288"/>
      <c r="AFC79" s="288"/>
      <c r="AFD79" s="288"/>
      <c r="AFE79" s="288"/>
      <c r="AFF79" s="288"/>
      <c r="AFG79" s="288"/>
      <c r="AFH79" s="288"/>
      <c r="AFI79" s="288"/>
      <c r="AFJ79" s="288"/>
      <c r="AFK79" s="288"/>
      <c r="AFL79" s="288"/>
      <c r="AFM79" s="288"/>
      <c r="AFN79" s="288"/>
      <c r="AFO79" s="288"/>
      <c r="AFP79" s="288"/>
      <c r="AFQ79" s="288"/>
      <c r="AFR79" s="288"/>
      <c r="AFS79" s="288"/>
      <c r="AFT79" s="288"/>
      <c r="AFU79" s="288"/>
      <c r="AFV79" s="288"/>
      <c r="AFW79" s="288"/>
      <c r="AFX79" s="288"/>
      <c r="AFY79" s="288"/>
      <c r="AFZ79" s="288"/>
      <c r="AGA79" s="288"/>
      <c r="AGB79" s="288"/>
      <c r="AGC79" s="288"/>
      <c r="AGD79" s="288"/>
      <c r="AGE79" s="288"/>
      <c r="AGF79" s="288"/>
      <c r="AGG79" s="288"/>
      <c r="AGH79" s="288"/>
      <c r="AGI79" s="288"/>
      <c r="AGJ79" s="288"/>
      <c r="AGK79" s="288"/>
      <c r="AGL79" s="288"/>
      <c r="AGM79" s="288"/>
      <c r="AGN79" s="288"/>
      <c r="AGO79" s="288"/>
      <c r="AGP79" s="288"/>
      <c r="AGQ79" s="288"/>
      <c r="AGR79" s="288"/>
      <c r="AGS79" s="288"/>
      <c r="AGT79" s="288"/>
      <c r="AGU79" s="288"/>
      <c r="AGV79" s="288"/>
      <c r="AGW79" s="288"/>
      <c r="AGX79" s="288"/>
      <c r="AGY79" s="288"/>
      <c r="AGZ79" s="288"/>
      <c r="AHA79" s="288"/>
      <c r="AHB79" s="288"/>
      <c r="AHC79" s="288"/>
      <c r="AHD79" s="288"/>
      <c r="AHE79" s="288"/>
      <c r="AHF79" s="288"/>
      <c r="AHG79" s="288"/>
      <c r="AHH79" s="288"/>
      <c r="AHI79" s="288"/>
      <c r="AHJ79" s="288"/>
      <c r="AHK79" s="288"/>
      <c r="AHL79" s="288"/>
      <c r="AHM79" s="288"/>
      <c r="AHN79" s="288"/>
      <c r="AHO79" s="288"/>
      <c r="AHP79" s="288"/>
      <c r="AHQ79" s="288"/>
      <c r="AHR79" s="288"/>
      <c r="AHS79" s="288"/>
      <c r="AHT79" s="288"/>
      <c r="AHU79" s="288"/>
      <c r="AHV79" s="288"/>
      <c r="AHW79" s="288"/>
      <c r="AHX79" s="288"/>
      <c r="AHY79" s="288"/>
      <c r="AHZ79" s="288"/>
      <c r="AIA79" s="288"/>
      <c r="AIB79" s="288"/>
      <c r="AIC79" s="288"/>
      <c r="AID79" s="288"/>
      <c r="AIE79" s="288"/>
      <c r="AIF79" s="288"/>
      <c r="AIG79" s="288"/>
      <c r="AIH79" s="288"/>
      <c r="AII79" s="288"/>
      <c r="AIJ79" s="288"/>
      <c r="AIK79" s="288"/>
      <c r="AIL79" s="288"/>
      <c r="AIM79" s="288"/>
      <c r="AIN79" s="288"/>
      <c r="AIO79" s="288"/>
      <c r="AIP79" s="288"/>
      <c r="AIQ79" s="288"/>
      <c r="AIR79" s="288"/>
      <c r="AIS79" s="288"/>
      <c r="AIT79" s="288"/>
      <c r="AIU79" s="288"/>
      <c r="AIV79" s="288"/>
      <c r="AIW79" s="288"/>
      <c r="AIX79" s="288"/>
      <c r="AIY79" s="288"/>
      <c r="AIZ79" s="288"/>
      <c r="AJA79" s="288"/>
      <c r="AJB79" s="288"/>
      <c r="AJC79" s="288"/>
      <c r="AJD79" s="288"/>
      <c r="AJE79" s="288"/>
      <c r="AJF79" s="288"/>
      <c r="AJG79" s="288"/>
      <c r="AJH79" s="288"/>
      <c r="AJI79" s="288"/>
      <c r="AJJ79" s="288"/>
      <c r="AJK79" s="288"/>
      <c r="AJL79" s="288"/>
      <c r="AJM79" s="288"/>
      <c r="AJN79" s="288"/>
      <c r="AJO79" s="288"/>
      <c r="AJP79" s="288"/>
      <c r="AJQ79" s="288"/>
      <c r="AJR79" s="288"/>
      <c r="AJS79" s="288"/>
      <c r="AJT79" s="288"/>
      <c r="AJU79" s="288"/>
      <c r="AJV79" s="288"/>
      <c r="AJW79" s="288"/>
      <c r="AJX79" s="288"/>
      <c r="AJY79" s="288"/>
      <c r="AJZ79" s="288"/>
      <c r="AKA79" s="288"/>
      <c r="AKB79" s="288"/>
      <c r="AKC79" s="288"/>
      <c r="AKD79" s="288"/>
      <c r="AKE79" s="288"/>
      <c r="AKF79" s="288"/>
      <c r="AKG79" s="288"/>
      <c r="AKH79" s="288"/>
      <c r="AKI79" s="288"/>
      <c r="AKJ79" s="288"/>
      <c r="AKK79" s="288"/>
      <c r="AKL79" s="288"/>
      <c r="AKM79" s="288"/>
      <c r="AKN79" s="288"/>
      <c r="AKO79" s="288"/>
      <c r="AKP79" s="288"/>
      <c r="AKQ79" s="288"/>
      <c r="AKR79" s="288"/>
      <c r="AKS79" s="288"/>
      <c r="AKT79" s="288"/>
      <c r="AKU79" s="288"/>
      <c r="AKV79" s="288"/>
      <c r="AKW79" s="288"/>
      <c r="AKX79" s="288"/>
      <c r="AKY79" s="288"/>
      <c r="AKZ79" s="288"/>
      <c r="ALA79" s="288"/>
      <c r="ALB79" s="288"/>
      <c r="ALC79" s="288"/>
      <c r="ALD79" s="288"/>
      <c r="ALE79" s="288"/>
      <c r="ALF79" s="288"/>
      <c r="ALG79" s="288"/>
      <c r="ALH79" s="288"/>
      <c r="ALI79" s="288"/>
      <c r="ALJ79" s="288"/>
      <c r="ALK79" s="288"/>
      <c r="ALL79" s="288"/>
      <c r="ALM79" s="288"/>
      <c r="ALN79" s="288"/>
      <c r="ALO79" s="288"/>
      <c r="ALP79" s="288"/>
      <c r="ALQ79" s="288"/>
      <c r="ALR79" s="288"/>
      <c r="ALS79" s="288"/>
      <c r="ALT79" s="288"/>
      <c r="ALU79" s="288"/>
      <c r="ALV79" s="288"/>
      <c r="ALW79" s="288"/>
      <c r="ALX79" s="288"/>
      <c r="ALY79" s="288"/>
      <c r="ALZ79" s="288"/>
      <c r="AMA79" s="288"/>
      <c r="AMB79" s="288"/>
      <c r="AMC79" s="288"/>
      <c r="AMD79" s="288"/>
      <c r="AME79" s="288"/>
      <c r="AMF79" s="288"/>
      <c r="AMG79" s="288"/>
      <c r="AMH79" s="288"/>
      <c r="AMI79" s="288"/>
      <c r="AMJ79" s="288"/>
      <c r="AMK79" s="288"/>
    </row>
    <row r="80" spans="1:1025" x14ac:dyDescent="0.2">
      <c r="C80" s="268" t="s">
        <v>443</v>
      </c>
      <c r="D80" s="261"/>
      <c r="E80" s="262"/>
      <c r="F80" s="359"/>
      <c r="G80" s="267"/>
    </row>
    <row r="81" spans="1:256" ht="72.75" customHeight="1" x14ac:dyDescent="0.2">
      <c r="A81" s="270">
        <f>MAX(A75:A80)+0.01</f>
        <v>1.1300000000000001</v>
      </c>
      <c r="B81" s="261" t="s">
        <v>444</v>
      </c>
      <c r="C81" s="260" t="s">
        <v>445</v>
      </c>
      <c r="D81" s="261" t="s">
        <v>39</v>
      </c>
      <c r="E81" s="262">
        <v>192</v>
      </c>
      <c r="F81" s="359"/>
      <c r="G81" s="267">
        <f>E81*F81</f>
        <v>0</v>
      </c>
    </row>
    <row r="82" spans="1:256" x14ac:dyDescent="0.2">
      <c r="A82" s="270"/>
      <c r="B82" s="261"/>
      <c r="D82" s="261"/>
      <c r="E82" s="262"/>
      <c r="F82" s="359"/>
      <c r="G82" s="267"/>
    </row>
    <row r="83" spans="1:256" ht="38.25" x14ac:dyDescent="0.2">
      <c r="A83" s="270">
        <f>MAX(A75:A80)+0.01</f>
        <v>1.1300000000000001</v>
      </c>
      <c r="B83" s="261" t="s">
        <v>446</v>
      </c>
      <c r="C83" s="260" t="s">
        <v>447</v>
      </c>
      <c r="D83" s="261" t="s">
        <v>448</v>
      </c>
      <c r="E83" s="262">
        <v>20</v>
      </c>
      <c r="F83" s="359"/>
      <c r="G83" s="267">
        <f>E83*F83</f>
        <v>0</v>
      </c>
    </row>
    <row r="84" spans="1:256" x14ac:dyDescent="0.2">
      <c r="D84" s="261"/>
      <c r="E84" s="262"/>
      <c r="F84" s="359"/>
      <c r="G84" s="267"/>
    </row>
    <row r="85" spans="1:256" ht="25.5" x14ac:dyDescent="0.2">
      <c r="A85" s="270">
        <f>MAX(A77:A82)+0.01</f>
        <v>1.1400000000000001</v>
      </c>
      <c r="B85" s="261" t="s">
        <v>446</v>
      </c>
      <c r="C85" s="260" t="s">
        <v>449</v>
      </c>
      <c r="D85" s="261" t="s">
        <v>66</v>
      </c>
      <c r="E85" s="262">
        <v>1</v>
      </c>
      <c r="F85" s="359"/>
      <c r="G85" s="267">
        <f>E85*F85</f>
        <v>0</v>
      </c>
    </row>
    <row r="86" spans="1:256" x14ac:dyDescent="0.2">
      <c r="D86" s="261"/>
      <c r="E86" s="262"/>
      <c r="F86" s="359"/>
      <c r="G86" s="267"/>
    </row>
    <row r="87" spans="1:256" ht="25.5" x14ac:dyDescent="0.2">
      <c r="A87" s="270">
        <f>MAX(A79:A86)+0.01</f>
        <v>1.1500000000000001</v>
      </c>
      <c r="B87" s="261" t="s">
        <v>450</v>
      </c>
      <c r="C87" s="260" t="s">
        <v>451</v>
      </c>
      <c r="D87" s="261" t="s">
        <v>66</v>
      </c>
      <c r="E87" s="262">
        <v>1</v>
      </c>
      <c r="F87" s="359"/>
      <c r="G87" s="267">
        <f>E87*F87</f>
        <v>0</v>
      </c>
    </row>
    <row r="88" spans="1:256" x14ac:dyDescent="0.2">
      <c r="D88" s="261"/>
      <c r="E88" s="262"/>
      <c r="F88" s="359"/>
      <c r="G88" s="267"/>
    </row>
    <row r="89" spans="1:256" s="238" customFormat="1" x14ac:dyDescent="0.2">
      <c r="A89" s="566"/>
      <c r="B89" s="567"/>
      <c r="C89" s="568"/>
      <c r="D89" s="567"/>
      <c r="E89" s="569"/>
      <c r="F89" s="570"/>
      <c r="G89" s="571"/>
      <c r="I89" s="239"/>
      <c r="J89" s="239"/>
      <c r="K89" s="240"/>
      <c r="L89" s="241"/>
      <c r="M89" s="240"/>
    </row>
    <row r="90" spans="1:256" s="238" customFormat="1" x14ac:dyDescent="0.2">
      <c r="A90" s="291"/>
      <c r="B90" s="292"/>
      <c r="C90" s="293"/>
      <c r="D90" s="294"/>
      <c r="E90" s="295"/>
      <c r="F90" s="616"/>
      <c r="G90" s="296"/>
      <c r="H90" s="297"/>
      <c r="I90" s="298"/>
      <c r="J90" s="239"/>
      <c r="K90" s="240"/>
      <c r="L90" s="241"/>
      <c r="M90" s="240"/>
    </row>
    <row r="91" spans="1:256" s="238" customFormat="1" ht="13.5" thickBot="1" x14ac:dyDescent="0.25">
      <c r="A91" s="299"/>
      <c r="B91" s="300" t="s">
        <v>453</v>
      </c>
      <c r="C91" s="299" t="s">
        <v>454</v>
      </c>
      <c r="D91" s="301"/>
      <c r="E91" s="302"/>
      <c r="F91" s="617"/>
      <c r="G91" s="303">
        <f>SUM(G44:G89)</f>
        <v>0</v>
      </c>
      <c r="I91" s="239"/>
      <c r="J91" s="298"/>
      <c r="K91" s="304"/>
      <c r="L91" s="241"/>
      <c r="M91" s="304"/>
      <c r="N91" s="297"/>
      <c r="O91" s="297"/>
      <c r="P91" s="297"/>
      <c r="Q91" s="297"/>
      <c r="R91" s="297"/>
      <c r="S91" s="297"/>
      <c r="T91" s="297"/>
      <c r="U91" s="297"/>
      <c r="V91" s="297"/>
      <c r="W91" s="297"/>
      <c r="X91" s="297"/>
      <c r="Y91" s="297"/>
      <c r="Z91" s="297"/>
      <c r="AA91" s="297"/>
      <c r="AB91" s="297"/>
      <c r="AC91" s="297"/>
      <c r="AD91" s="297"/>
      <c r="AE91" s="297"/>
      <c r="AF91" s="297"/>
      <c r="AG91" s="297"/>
      <c r="AH91" s="297"/>
      <c r="AI91" s="297"/>
      <c r="AJ91" s="297"/>
      <c r="AK91" s="297"/>
      <c r="AL91" s="297"/>
      <c r="AM91" s="297"/>
      <c r="AN91" s="297"/>
      <c r="AO91" s="297"/>
      <c r="AP91" s="297"/>
      <c r="AQ91" s="297"/>
      <c r="AR91" s="297"/>
      <c r="AS91" s="297"/>
      <c r="AT91" s="297"/>
      <c r="AU91" s="297"/>
      <c r="AV91" s="297"/>
      <c r="AW91" s="297"/>
      <c r="AX91" s="297"/>
      <c r="AY91" s="297"/>
      <c r="AZ91" s="297"/>
      <c r="BA91" s="297"/>
      <c r="BB91" s="297"/>
      <c r="BC91" s="297"/>
      <c r="BD91" s="297"/>
      <c r="BE91" s="297"/>
      <c r="BF91" s="297"/>
      <c r="BG91" s="297"/>
      <c r="BH91" s="297"/>
      <c r="BI91" s="297"/>
      <c r="BJ91" s="297"/>
      <c r="BK91" s="297"/>
      <c r="BL91" s="297"/>
      <c r="BM91" s="297"/>
      <c r="BN91" s="297"/>
      <c r="BO91" s="297"/>
      <c r="BP91" s="297"/>
      <c r="BQ91" s="297"/>
      <c r="BR91" s="297"/>
      <c r="BS91" s="297"/>
      <c r="BT91" s="297"/>
      <c r="BU91" s="297"/>
      <c r="BV91" s="297"/>
      <c r="BW91" s="297"/>
      <c r="BX91" s="297"/>
      <c r="BY91" s="297"/>
      <c r="BZ91" s="297"/>
      <c r="CA91" s="297"/>
      <c r="CB91" s="297"/>
      <c r="CC91" s="297"/>
      <c r="CD91" s="297"/>
      <c r="CE91" s="297"/>
      <c r="CF91" s="297"/>
      <c r="CG91" s="297"/>
      <c r="CH91" s="297"/>
      <c r="CI91" s="297"/>
      <c r="CJ91" s="297"/>
      <c r="CK91" s="297"/>
      <c r="CL91" s="297"/>
      <c r="CM91" s="297"/>
      <c r="CN91" s="297"/>
      <c r="CO91" s="297"/>
      <c r="CP91" s="297"/>
      <c r="CQ91" s="297"/>
      <c r="CR91" s="297"/>
      <c r="CS91" s="297"/>
      <c r="CT91" s="297"/>
      <c r="CU91" s="297"/>
      <c r="CV91" s="297"/>
      <c r="CW91" s="297"/>
      <c r="CX91" s="297"/>
      <c r="CY91" s="297"/>
      <c r="CZ91" s="297"/>
      <c r="DA91" s="297"/>
      <c r="DB91" s="297"/>
      <c r="DC91" s="297"/>
      <c r="DD91" s="297"/>
      <c r="DE91" s="297"/>
      <c r="DF91" s="297"/>
      <c r="DG91" s="297"/>
      <c r="DH91" s="297"/>
      <c r="DI91" s="297"/>
      <c r="DJ91" s="297"/>
      <c r="DK91" s="297"/>
      <c r="DL91" s="297"/>
      <c r="DM91" s="297"/>
      <c r="DN91" s="297"/>
      <c r="DO91" s="297"/>
      <c r="DP91" s="297"/>
      <c r="DQ91" s="297"/>
      <c r="DR91" s="297"/>
      <c r="DS91" s="297"/>
      <c r="DT91" s="297"/>
      <c r="DU91" s="297"/>
      <c r="DV91" s="297"/>
      <c r="DW91" s="297"/>
      <c r="DX91" s="297"/>
      <c r="DY91" s="297"/>
      <c r="DZ91" s="297"/>
      <c r="EA91" s="297"/>
      <c r="EB91" s="297"/>
      <c r="EC91" s="297"/>
      <c r="ED91" s="297"/>
      <c r="EE91" s="297"/>
      <c r="EF91" s="297"/>
      <c r="EG91" s="297"/>
      <c r="EH91" s="297"/>
      <c r="EI91" s="297"/>
      <c r="EJ91" s="297"/>
      <c r="EK91" s="297"/>
      <c r="EL91" s="297"/>
      <c r="EM91" s="297"/>
      <c r="EN91" s="297"/>
      <c r="EO91" s="297"/>
      <c r="EP91" s="297"/>
      <c r="EQ91" s="297"/>
      <c r="ER91" s="297"/>
      <c r="ES91" s="297"/>
      <c r="ET91" s="297"/>
      <c r="EU91" s="297"/>
      <c r="EV91" s="297"/>
      <c r="EW91" s="297"/>
      <c r="EX91" s="297"/>
      <c r="EY91" s="297"/>
      <c r="EZ91" s="297"/>
      <c r="FA91" s="297"/>
      <c r="FB91" s="297"/>
      <c r="FC91" s="297"/>
      <c r="FD91" s="297"/>
      <c r="FE91" s="297"/>
      <c r="FF91" s="297"/>
      <c r="FG91" s="297"/>
      <c r="FH91" s="297"/>
      <c r="FI91" s="297"/>
      <c r="FJ91" s="297"/>
      <c r="FK91" s="297"/>
      <c r="FL91" s="297"/>
      <c r="FM91" s="297"/>
      <c r="FN91" s="297"/>
      <c r="FO91" s="297"/>
      <c r="FP91" s="297"/>
      <c r="FQ91" s="297"/>
      <c r="FR91" s="297"/>
      <c r="FS91" s="297"/>
      <c r="FT91" s="297"/>
      <c r="FU91" s="297"/>
      <c r="FV91" s="297"/>
      <c r="FW91" s="297"/>
      <c r="FX91" s="297"/>
      <c r="FY91" s="297"/>
      <c r="FZ91" s="297"/>
      <c r="GA91" s="297"/>
      <c r="GB91" s="297"/>
      <c r="GC91" s="297"/>
      <c r="GD91" s="297"/>
      <c r="GE91" s="297"/>
      <c r="GF91" s="297"/>
      <c r="GG91" s="297"/>
      <c r="GH91" s="297"/>
      <c r="GI91" s="297"/>
      <c r="GJ91" s="297"/>
      <c r="GK91" s="297"/>
      <c r="GL91" s="297"/>
      <c r="GM91" s="297"/>
      <c r="GN91" s="297"/>
      <c r="GO91" s="297"/>
      <c r="GP91" s="297"/>
      <c r="GQ91" s="297"/>
      <c r="GR91" s="297"/>
      <c r="GS91" s="297"/>
      <c r="GT91" s="297"/>
      <c r="GU91" s="297"/>
      <c r="GV91" s="297"/>
      <c r="GW91" s="297"/>
      <c r="GX91" s="297"/>
      <c r="GY91" s="297"/>
      <c r="GZ91" s="297"/>
      <c r="HA91" s="297"/>
      <c r="HB91" s="297"/>
      <c r="HC91" s="297"/>
      <c r="HD91" s="297"/>
      <c r="HE91" s="297"/>
      <c r="HF91" s="297"/>
      <c r="HG91" s="297"/>
      <c r="HH91" s="297"/>
      <c r="HI91" s="297"/>
      <c r="HJ91" s="297"/>
      <c r="HK91" s="297"/>
      <c r="HL91" s="297"/>
      <c r="HM91" s="297"/>
      <c r="HN91" s="297"/>
      <c r="HO91" s="297"/>
      <c r="HP91" s="297"/>
      <c r="HQ91" s="297"/>
      <c r="HR91" s="297"/>
      <c r="HS91" s="297"/>
      <c r="HT91" s="297"/>
      <c r="HU91" s="297"/>
      <c r="HV91" s="297"/>
      <c r="HW91" s="297"/>
      <c r="HX91" s="297"/>
      <c r="HY91" s="297"/>
      <c r="HZ91" s="297"/>
      <c r="IA91" s="297"/>
      <c r="IB91" s="297"/>
      <c r="IC91" s="297"/>
      <c r="ID91" s="297"/>
      <c r="IE91" s="297"/>
      <c r="IF91" s="297"/>
      <c r="IG91" s="297"/>
      <c r="IH91" s="297"/>
      <c r="II91" s="297"/>
      <c r="IJ91" s="297"/>
      <c r="IK91" s="297"/>
      <c r="IL91" s="297"/>
      <c r="IM91" s="297"/>
      <c r="IN91" s="297"/>
      <c r="IO91" s="297"/>
      <c r="IP91" s="297"/>
      <c r="IQ91" s="297"/>
      <c r="IR91" s="297"/>
      <c r="IS91" s="297"/>
      <c r="IT91" s="297"/>
      <c r="IU91" s="297"/>
      <c r="IV91" s="297"/>
    </row>
    <row r="92" spans="1:256" s="238" customFormat="1" x14ac:dyDescent="0.2">
      <c r="A92" s="268"/>
      <c r="B92" s="269"/>
      <c r="C92" s="260"/>
      <c r="D92" s="266"/>
      <c r="E92" s="262"/>
      <c r="F92" s="359"/>
      <c r="G92" s="267"/>
      <c r="I92" s="239"/>
      <c r="J92" s="239"/>
      <c r="K92" s="240"/>
      <c r="L92" s="241"/>
      <c r="M92" s="240"/>
    </row>
    <row r="93" spans="1:256" s="238" customFormat="1" x14ac:dyDescent="0.2">
      <c r="A93" s="263">
        <v>2</v>
      </c>
      <c r="B93" s="264"/>
      <c r="C93" s="265" t="s">
        <v>455</v>
      </c>
      <c r="D93" s="269"/>
      <c r="E93" s="262"/>
      <c r="F93" s="359"/>
      <c r="G93" s="267"/>
      <c r="I93" s="239"/>
      <c r="J93" s="239"/>
      <c r="K93" s="240"/>
      <c r="L93" s="241"/>
      <c r="M93" s="240"/>
    </row>
    <row r="94" spans="1:256" s="238" customFormat="1" x14ac:dyDescent="0.2">
      <c r="A94" s="268"/>
      <c r="B94" s="269"/>
      <c r="C94" s="268"/>
      <c r="D94" s="269"/>
      <c r="E94" s="262"/>
      <c r="F94" s="359"/>
      <c r="G94" s="267"/>
      <c r="I94" s="239"/>
      <c r="J94" s="239"/>
      <c r="K94" s="240"/>
      <c r="L94" s="241"/>
      <c r="M94" s="240"/>
    </row>
    <row r="95" spans="1:256" s="238" customFormat="1" x14ac:dyDescent="0.2">
      <c r="A95" s="268"/>
      <c r="B95" s="269"/>
      <c r="C95" s="268" t="s">
        <v>456</v>
      </c>
      <c r="D95" s="261"/>
      <c r="E95" s="262"/>
      <c r="F95" s="359"/>
      <c r="G95" s="267"/>
      <c r="I95" s="239"/>
      <c r="J95" s="239"/>
      <c r="K95" s="240"/>
      <c r="L95" s="241"/>
      <c r="M95" s="240"/>
    </row>
    <row r="96" spans="1:256" s="238" customFormat="1" x14ac:dyDescent="0.2">
      <c r="A96" s="268"/>
      <c r="B96" s="269"/>
      <c r="C96" s="268"/>
      <c r="D96" s="261"/>
      <c r="E96" s="262"/>
      <c r="F96" s="359"/>
      <c r="G96" s="267"/>
      <c r="I96" s="239"/>
      <c r="J96" s="239"/>
      <c r="K96" s="240"/>
      <c r="L96" s="241"/>
      <c r="M96" s="240"/>
    </row>
    <row r="97" spans="1:256" s="238" customFormat="1" ht="51" x14ac:dyDescent="0.2">
      <c r="A97" s="270">
        <f>MAX(A85:A95)+0.01</f>
        <v>2.0099999999999998</v>
      </c>
      <c r="B97" s="261" t="s">
        <v>457</v>
      </c>
      <c r="C97" s="260" t="s">
        <v>458</v>
      </c>
      <c r="D97" s="261" t="s">
        <v>459</v>
      </c>
      <c r="E97" s="262">
        <v>77</v>
      </c>
      <c r="F97" s="359"/>
      <c r="G97" s="267">
        <f>E97*F97</f>
        <v>0</v>
      </c>
      <c r="I97" s="239"/>
      <c r="J97" s="239"/>
      <c r="K97" s="240"/>
      <c r="L97" s="241"/>
      <c r="M97" s="240"/>
      <c r="O97" s="305"/>
      <c r="P97" s="305"/>
      <c r="Q97" s="306"/>
      <c r="U97" s="305"/>
      <c r="V97" s="305"/>
      <c r="W97" s="306"/>
    </row>
    <row r="98" spans="1:256" s="238" customFormat="1" x14ac:dyDescent="0.2">
      <c r="A98" s="268"/>
      <c r="B98" s="269"/>
      <c r="C98" s="307"/>
      <c r="D98" s="261"/>
      <c r="E98" s="262"/>
      <c r="F98" s="359"/>
      <c r="G98" s="267"/>
      <c r="I98" s="239"/>
      <c r="J98" s="239"/>
      <c r="K98" s="240"/>
      <c r="L98" s="241"/>
      <c r="M98" s="240"/>
    </row>
    <row r="99" spans="1:256" s="238" customFormat="1" ht="51" x14ac:dyDescent="0.2">
      <c r="A99" s="270">
        <f>MAX(A87:A97)+0.01</f>
        <v>2.0199999999999996</v>
      </c>
      <c r="B99" s="261" t="s">
        <v>457</v>
      </c>
      <c r="C99" s="260" t="s">
        <v>680</v>
      </c>
      <c r="D99" s="261" t="s">
        <v>459</v>
      </c>
      <c r="E99" s="262">
        <v>51</v>
      </c>
      <c r="F99" s="359"/>
      <c r="G99" s="267">
        <f>E99*F99</f>
        <v>0</v>
      </c>
      <c r="I99" s="239"/>
      <c r="J99" s="239"/>
      <c r="K99" s="240"/>
      <c r="L99" s="241"/>
      <c r="M99" s="240"/>
      <c r="O99" s="305"/>
      <c r="P99" s="305"/>
      <c r="Q99" s="306"/>
      <c r="U99" s="305"/>
      <c r="V99" s="305"/>
      <c r="W99" s="306"/>
    </row>
    <row r="100" spans="1:256" s="238" customFormat="1" x14ac:dyDescent="0.2">
      <c r="A100" s="268"/>
      <c r="B100" s="269"/>
      <c r="C100" s="307"/>
      <c r="D100" s="261"/>
      <c r="E100" s="262"/>
      <c r="F100" s="359"/>
      <c r="G100" s="267"/>
      <c r="I100" s="239"/>
      <c r="J100" s="239"/>
      <c r="K100" s="240"/>
      <c r="L100" s="241"/>
      <c r="M100" s="240"/>
    </row>
    <row r="101" spans="1:256" s="297" customFormat="1" ht="38.25" x14ac:dyDescent="0.2">
      <c r="A101" s="270">
        <f>MAX(A89:A99)+0.01</f>
        <v>2.0299999999999994</v>
      </c>
      <c r="B101" s="261" t="s">
        <v>460</v>
      </c>
      <c r="C101" s="260" t="s">
        <v>461</v>
      </c>
      <c r="D101" s="261" t="s">
        <v>459</v>
      </c>
      <c r="E101" s="262">
        <v>233</v>
      </c>
      <c r="F101" s="359"/>
      <c r="G101" s="267">
        <f>E101*F101</f>
        <v>0</v>
      </c>
      <c r="H101" s="238"/>
      <c r="I101" s="239"/>
      <c r="J101" s="239"/>
      <c r="K101" s="240"/>
      <c r="L101" s="241"/>
      <c r="M101" s="240"/>
      <c r="N101" s="238"/>
      <c r="O101" s="238"/>
      <c r="P101" s="238"/>
      <c r="Q101" s="238"/>
      <c r="R101" s="238"/>
      <c r="S101" s="238"/>
      <c r="T101" s="238"/>
      <c r="U101" s="238"/>
      <c r="V101" s="238"/>
      <c r="W101" s="238"/>
      <c r="X101" s="238"/>
      <c r="Y101" s="238"/>
      <c r="Z101" s="238"/>
      <c r="AA101" s="238"/>
      <c r="AB101" s="238"/>
      <c r="AC101" s="238"/>
      <c r="AD101" s="238"/>
      <c r="AE101" s="238"/>
      <c r="AF101" s="238"/>
      <c r="AG101" s="238"/>
      <c r="AH101" s="238"/>
      <c r="AI101" s="238"/>
      <c r="AJ101" s="238"/>
      <c r="AK101" s="238"/>
      <c r="AL101" s="238"/>
      <c r="AM101" s="238"/>
      <c r="AN101" s="238"/>
      <c r="AO101" s="238"/>
      <c r="AP101" s="238"/>
      <c r="AQ101" s="238"/>
      <c r="AR101" s="238"/>
      <c r="AS101" s="238"/>
      <c r="AT101" s="238"/>
      <c r="AU101" s="238"/>
      <c r="AV101" s="238"/>
      <c r="AW101" s="238"/>
      <c r="AX101" s="238"/>
      <c r="AY101" s="238"/>
      <c r="AZ101" s="238"/>
      <c r="BA101" s="238"/>
      <c r="BB101" s="238"/>
      <c r="BC101" s="238"/>
      <c r="BD101" s="238"/>
      <c r="BE101" s="238"/>
      <c r="BF101" s="238"/>
      <c r="BG101" s="238"/>
      <c r="BH101" s="238"/>
      <c r="BI101" s="238"/>
      <c r="BJ101" s="238"/>
      <c r="BK101" s="238"/>
      <c r="BL101" s="238"/>
      <c r="BM101" s="238"/>
      <c r="BN101" s="238"/>
      <c r="BO101" s="238"/>
      <c r="BP101" s="238"/>
      <c r="BQ101" s="238"/>
      <c r="BR101" s="238"/>
      <c r="BS101" s="238"/>
      <c r="BT101" s="238"/>
      <c r="BU101" s="238"/>
      <c r="BV101" s="238"/>
      <c r="BW101" s="238"/>
      <c r="BX101" s="238"/>
      <c r="BY101" s="238"/>
      <c r="BZ101" s="238"/>
      <c r="CA101" s="238"/>
      <c r="CB101" s="238"/>
      <c r="CC101" s="238"/>
      <c r="CD101" s="238"/>
      <c r="CE101" s="238"/>
      <c r="CF101" s="238"/>
      <c r="CG101" s="238"/>
      <c r="CH101" s="238"/>
      <c r="CI101" s="238"/>
      <c r="CJ101" s="238"/>
      <c r="CK101" s="238"/>
      <c r="CL101" s="238"/>
      <c r="CM101" s="238"/>
      <c r="CN101" s="238"/>
      <c r="CO101" s="238"/>
      <c r="CP101" s="238"/>
      <c r="CQ101" s="238"/>
      <c r="CR101" s="238"/>
      <c r="CS101" s="238"/>
      <c r="CT101" s="238"/>
      <c r="CU101" s="238"/>
      <c r="CV101" s="238"/>
      <c r="CW101" s="238"/>
      <c r="CX101" s="238"/>
      <c r="CY101" s="238"/>
      <c r="CZ101" s="238"/>
      <c r="DA101" s="238"/>
      <c r="DB101" s="238"/>
      <c r="DC101" s="238"/>
      <c r="DD101" s="238"/>
      <c r="DE101" s="238"/>
      <c r="DF101" s="238"/>
      <c r="DG101" s="238"/>
      <c r="DH101" s="238"/>
      <c r="DI101" s="238"/>
      <c r="DJ101" s="238"/>
      <c r="DK101" s="238"/>
      <c r="DL101" s="238"/>
      <c r="DM101" s="238"/>
      <c r="DN101" s="238"/>
      <c r="DO101" s="238"/>
      <c r="DP101" s="238"/>
      <c r="DQ101" s="238"/>
      <c r="DR101" s="238"/>
      <c r="DS101" s="238"/>
      <c r="DT101" s="238"/>
      <c r="DU101" s="238"/>
      <c r="DV101" s="238"/>
      <c r="DW101" s="238"/>
      <c r="DX101" s="238"/>
      <c r="DY101" s="238"/>
      <c r="DZ101" s="238"/>
      <c r="EA101" s="238"/>
      <c r="EB101" s="238"/>
      <c r="EC101" s="238"/>
      <c r="ED101" s="238"/>
      <c r="EE101" s="238"/>
      <c r="EF101" s="238"/>
      <c r="EG101" s="238"/>
      <c r="EH101" s="238"/>
      <c r="EI101" s="238"/>
      <c r="EJ101" s="238"/>
      <c r="EK101" s="238"/>
      <c r="EL101" s="238"/>
      <c r="EM101" s="238"/>
      <c r="EN101" s="238"/>
      <c r="EO101" s="238"/>
      <c r="EP101" s="238"/>
      <c r="EQ101" s="238"/>
      <c r="ER101" s="238"/>
      <c r="ES101" s="238"/>
      <c r="ET101" s="238"/>
      <c r="EU101" s="238"/>
      <c r="EV101" s="238"/>
      <c r="EW101" s="238"/>
      <c r="EX101" s="238"/>
      <c r="EY101" s="238"/>
      <c r="EZ101" s="238"/>
      <c r="FA101" s="238"/>
      <c r="FB101" s="238"/>
      <c r="FC101" s="238"/>
      <c r="FD101" s="238"/>
      <c r="FE101" s="238"/>
      <c r="FF101" s="238"/>
      <c r="FG101" s="238"/>
      <c r="FH101" s="238"/>
      <c r="FI101" s="238"/>
      <c r="FJ101" s="238"/>
      <c r="FK101" s="238"/>
      <c r="FL101" s="238"/>
      <c r="FM101" s="238"/>
      <c r="FN101" s="238"/>
      <c r="FO101" s="238"/>
      <c r="FP101" s="238"/>
      <c r="FQ101" s="238"/>
      <c r="FR101" s="238"/>
      <c r="FS101" s="238"/>
      <c r="FT101" s="238"/>
      <c r="FU101" s="238"/>
      <c r="FV101" s="238"/>
      <c r="FW101" s="238"/>
      <c r="FX101" s="238"/>
      <c r="FY101" s="238"/>
      <c r="FZ101" s="238"/>
      <c r="GA101" s="238"/>
      <c r="GB101" s="238"/>
      <c r="GC101" s="238"/>
      <c r="GD101" s="238"/>
      <c r="GE101" s="238"/>
      <c r="GF101" s="238"/>
      <c r="GG101" s="238"/>
      <c r="GH101" s="238"/>
      <c r="GI101" s="238"/>
      <c r="GJ101" s="238"/>
      <c r="GK101" s="238"/>
      <c r="GL101" s="238"/>
      <c r="GM101" s="238"/>
      <c r="GN101" s="238"/>
      <c r="GO101" s="238"/>
      <c r="GP101" s="238"/>
      <c r="GQ101" s="238"/>
      <c r="GR101" s="238"/>
      <c r="GS101" s="238"/>
      <c r="GT101" s="238"/>
      <c r="GU101" s="238"/>
      <c r="GV101" s="238"/>
      <c r="GW101" s="238"/>
      <c r="GX101" s="238"/>
      <c r="GY101" s="238"/>
      <c r="GZ101" s="238"/>
      <c r="HA101" s="238"/>
      <c r="HB101" s="238"/>
      <c r="HC101" s="238"/>
      <c r="HD101" s="238"/>
      <c r="HE101" s="238"/>
      <c r="HF101" s="238"/>
      <c r="HG101" s="238"/>
      <c r="HH101" s="238"/>
      <c r="HI101" s="238"/>
      <c r="HJ101" s="238"/>
      <c r="HK101" s="238"/>
      <c r="HL101" s="238"/>
      <c r="HM101" s="238"/>
      <c r="HN101" s="238"/>
      <c r="HO101" s="238"/>
      <c r="HP101" s="238"/>
      <c r="HQ101" s="238"/>
      <c r="HR101" s="238"/>
      <c r="HS101" s="238"/>
      <c r="HT101" s="238"/>
      <c r="HU101" s="238"/>
      <c r="HV101" s="238"/>
      <c r="HW101" s="238"/>
      <c r="HX101" s="238"/>
      <c r="HY101" s="238"/>
      <c r="HZ101" s="238"/>
      <c r="IA101" s="238"/>
      <c r="IB101" s="238"/>
      <c r="IC101" s="238"/>
      <c r="ID101" s="238"/>
      <c r="IE101" s="238"/>
      <c r="IF101" s="238"/>
      <c r="IG101" s="238"/>
      <c r="IH101" s="238"/>
      <c r="II101" s="238"/>
      <c r="IJ101" s="238"/>
      <c r="IK101" s="238"/>
      <c r="IL101" s="238"/>
      <c r="IM101" s="238"/>
      <c r="IN101" s="238"/>
      <c r="IO101" s="238"/>
      <c r="IP101" s="238"/>
      <c r="IQ101" s="238"/>
      <c r="IR101" s="238"/>
      <c r="IS101" s="238"/>
      <c r="IT101" s="238"/>
      <c r="IU101" s="238"/>
      <c r="IV101" s="238"/>
    </row>
    <row r="102" spans="1:256" s="238" customFormat="1" x14ac:dyDescent="0.2">
      <c r="A102" s="268"/>
      <c r="B102" s="269"/>
      <c r="C102" s="307"/>
      <c r="D102" s="261"/>
      <c r="E102" s="262"/>
      <c r="F102" s="359"/>
      <c r="G102" s="267"/>
      <c r="I102" s="239"/>
      <c r="J102" s="239"/>
      <c r="K102" s="240"/>
      <c r="L102" s="241"/>
      <c r="M102" s="240"/>
    </row>
    <row r="103" spans="1:256" s="238" customFormat="1" ht="51" x14ac:dyDescent="0.2">
      <c r="A103" s="270">
        <f>MAX(A91:A101)+0.01</f>
        <v>2.0399999999999991</v>
      </c>
      <c r="B103" s="308" t="s">
        <v>462</v>
      </c>
      <c r="C103" s="272" t="s">
        <v>463</v>
      </c>
      <c r="D103" s="308" t="s">
        <v>34</v>
      </c>
      <c r="E103" s="262">
        <v>120</v>
      </c>
      <c r="F103" s="359"/>
      <c r="G103" s="267">
        <f>E103*F103</f>
        <v>0</v>
      </c>
      <c r="H103" s="242"/>
      <c r="I103" s="309"/>
      <c r="J103" s="239"/>
      <c r="K103" s="240"/>
      <c r="L103" s="241"/>
      <c r="M103" s="240"/>
    </row>
    <row r="104" spans="1:256" s="238" customFormat="1" x14ac:dyDescent="0.2">
      <c r="A104" s="245"/>
      <c r="B104" s="310"/>
      <c r="C104" s="311"/>
      <c r="D104" s="312"/>
      <c r="E104" s="313"/>
      <c r="F104" s="6"/>
      <c r="G104" s="314"/>
      <c r="H104" s="242"/>
      <c r="I104" s="309"/>
      <c r="J104" s="309"/>
      <c r="K104" s="315"/>
      <c r="L104" s="316"/>
      <c r="M104" s="315"/>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2"/>
      <c r="AR104" s="242"/>
      <c r="AS104" s="242"/>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c r="BT104" s="242"/>
      <c r="BU104" s="242"/>
      <c r="BV104" s="242"/>
      <c r="BW104" s="242"/>
      <c r="BX104" s="242"/>
      <c r="BY104" s="242"/>
      <c r="BZ104" s="242"/>
      <c r="CA104" s="242"/>
      <c r="CB104" s="242"/>
      <c r="CC104" s="242"/>
      <c r="CD104" s="242"/>
      <c r="CE104" s="242"/>
      <c r="CF104" s="242"/>
      <c r="CG104" s="242"/>
      <c r="CH104" s="242"/>
      <c r="CI104" s="242"/>
      <c r="CJ104" s="242"/>
      <c r="CK104" s="242"/>
      <c r="CL104" s="242"/>
      <c r="CM104" s="242"/>
      <c r="CN104" s="242"/>
      <c r="CO104" s="242"/>
      <c r="CP104" s="242"/>
      <c r="CQ104" s="242"/>
      <c r="CR104" s="242"/>
      <c r="CS104" s="242"/>
      <c r="CT104" s="242"/>
      <c r="CU104" s="242"/>
      <c r="CV104" s="242"/>
      <c r="CW104" s="242"/>
      <c r="CX104" s="242"/>
      <c r="CY104" s="242"/>
      <c r="CZ104" s="242"/>
      <c r="DA104" s="242"/>
      <c r="DB104" s="242"/>
      <c r="DC104" s="242"/>
      <c r="DD104" s="242"/>
      <c r="DE104" s="242"/>
      <c r="DF104" s="242"/>
      <c r="DG104" s="242"/>
      <c r="DH104" s="242"/>
      <c r="DI104" s="242"/>
      <c r="DJ104" s="242"/>
      <c r="DK104" s="242"/>
      <c r="DL104" s="242"/>
      <c r="DM104" s="242"/>
      <c r="DN104" s="242"/>
      <c r="DO104" s="242"/>
      <c r="DP104" s="242"/>
      <c r="DQ104" s="242"/>
      <c r="DR104" s="242"/>
      <c r="DS104" s="242"/>
      <c r="DT104" s="242"/>
      <c r="DU104" s="242"/>
      <c r="DV104" s="242"/>
      <c r="DW104" s="242"/>
      <c r="DX104" s="242"/>
      <c r="DY104" s="242"/>
      <c r="DZ104" s="242"/>
      <c r="EA104" s="242"/>
      <c r="EB104" s="242"/>
      <c r="EC104" s="242"/>
      <c r="ED104" s="242"/>
      <c r="EE104" s="242"/>
      <c r="EF104" s="242"/>
      <c r="EG104" s="242"/>
      <c r="EH104" s="242"/>
      <c r="EI104" s="242"/>
      <c r="EJ104" s="242"/>
      <c r="EK104" s="242"/>
      <c r="EL104" s="242"/>
      <c r="EM104" s="242"/>
      <c r="EN104" s="242"/>
      <c r="EO104" s="242"/>
      <c r="EP104" s="242"/>
      <c r="EQ104" s="242"/>
      <c r="ER104" s="242"/>
      <c r="ES104" s="242"/>
      <c r="ET104" s="242"/>
      <c r="EU104" s="242"/>
      <c r="EV104" s="242"/>
      <c r="EW104" s="242"/>
      <c r="EX104" s="242"/>
      <c r="EY104" s="242"/>
      <c r="EZ104" s="242"/>
      <c r="FA104" s="242"/>
      <c r="FB104" s="242"/>
      <c r="FC104" s="242"/>
      <c r="FD104" s="242"/>
      <c r="FE104" s="242"/>
      <c r="FF104" s="242"/>
      <c r="FG104" s="242"/>
      <c r="FH104" s="242"/>
      <c r="FI104" s="242"/>
      <c r="FJ104" s="242"/>
      <c r="FK104" s="242"/>
      <c r="FL104" s="242"/>
      <c r="FM104" s="242"/>
      <c r="FN104" s="242"/>
      <c r="FO104" s="242"/>
      <c r="FP104" s="242"/>
      <c r="FQ104" s="242"/>
      <c r="FR104" s="242"/>
      <c r="FS104" s="242"/>
      <c r="FT104" s="242"/>
      <c r="FU104" s="242"/>
      <c r="FV104" s="242"/>
      <c r="FW104" s="242"/>
      <c r="FX104" s="242"/>
      <c r="FY104" s="242"/>
      <c r="FZ104" s="242"/>
      <c r="GA104" s="242"/>
      <c r="GB104" s="242"/>
      <c r="GC104" s="242"/>
      <c r="GD104" s="242"/>
      <c r="GE104" s="242"/>
      <c r="GF104" s="242"/>
      <c r="GG104" s="242"/>
      <c r="GH104" s="242"/>
      <c r="GI104" s="242"/>
      <c r="GJ104" s="242"/>
      <c r="GK104" s="242"/>
      <c r="GL104" s="242"/>
      <c r="GM104" s="242"/>
      <c r="GN104" s="242"/>
      <c r="GO104" s="242"/>
      <c r="GP104" s="242"/>
      <c r="GQ104" s="242"/>
      <c r="GR104" s="242"/>
      <c r="GS104" s="242"/>
      <c r="GT104" s="242"/>
      <c r="GU104" s="242"/>
      <c r="GV104" s="242"/>
      <c r="GW104" s="242"/>
      <c r="GX104" s="242"/>
      <c r="GY104" s="242"/>
      <c r="GZ104" s="242"/>
      <c r="HA104" s="242"/>
      <c r="HB104" s="242"/>
      <c r="HC104" s="242"/>
      <c r="HD104" s="242"/>
      <c r="HE104" s="242"/>
      <c r="HF104" s="242"/>
      <c r="HG104" s="242"/>
      <c r="HH104" s="242"/>
      <c r="HI104" s="242"/>
      <c r="HJ104" s="242"/>
      <c r="HK104" s="242"/>
      <c r="HL104" s="242"/>
      <c r="HM104" s="242"/>
      <c r="HN104" s="242"/>
      <c r="HO104" s="242"/>
      <c r="HP104" s="242"/>
      <c r="HQ104" s="242"/>
      <c r="HR104" s="242"/>
      <c r="HS104" s="242"/>
      <c r="HT104" s="242"/>
      <c r="HU104" s="242"/>
      <c r="HV104" s="242"/>
      <c r="HW104" s="242"/>
      <c r="HX104" s="242"/>
      <c r="HY104" s="242"/>
      <c r="HZ104" s="242"/>
      <c r="IA104" s="242"/>
      <c r="IB104" s="242"/>
      <c r="IC104" s="242"/>
      <c r="ID104" s="242"/>
      <c r="IE104" s="242"/>
      <c r="IF104" s="242"/>
      <c r="IG104" s="242"/>
      <c r="IH104" s="242"/>
      <c r="II104" s="242"/>
      <c r="IJ104" s="242"/>
      <c r="IK104" s="242"/>
      <c r="IL104" s="242"/>
      <c r="IM104" s="242"/>
      <c r="IN104" s="242"/>
      <c r="IO104" s="242"/>
      <c r="IP104" s="242"/>
      <c r="IQ104" s="242"/>
      <c r="IR104" s="242"/>
      <c r="IS104" s="242"/>
      <c r="IT104" s="242"/>
      <c r="IU104" s="242"/>
      <c r="IV104" s="242"/>
    </row>
    <row r="105" spans="1:256" s="238" customFormat="1" ht="114.75" x14ac:dyDescent="0.2">
      <c r="A105" s="270">
        <f>MAX(A93:A103)+0.01</f>
        <v>2.0499999999999989</v>
      </c>
      <c r="B105" s="308" t="s">
        <v>464</v>
      </c>
      <c r="C105" s="272" t="s">
        <v>465</v>
      </c>
      <c r="D105" s="308" t="s">
        <v>34</v>
      </c>
      <c r="E105" s="262">
        <v>480</v>
      </c>
      <c r="F105" s="359"/>
      <c r="G105" s="267">
        <f>E105*F105</f>
        <v>0</v>
      </c>
      <c r="H105" s="242"/>
      <c r="I105" s="309"/>
      <c r="J105" s="239"/>
      <c r="K105" s="240"/>
      <c r="L105" s="241"/>
      <c r="M105" s="240"/>
    </row>
    <row r="106" spans="1:256" s="238" customFormat="1" x14ac:dyDescent="0.2">
      <c r="A106" s="245"/>
      <c r="B106" s="310"/>
      <c r="C106" s="311"/>
      <c r="D106" s="312"/>
      <c r="E106" s="313"/>
      <c r="F106" s="6"/>
      <c r="G106" s="314"/>
      <c r="H106" s="242"/>
      <c r="I106" s="309"/>
      <c r="J106" s="309"/>
      <c r="K106" s="315"/>
      <c r="L106" s="316"/>
      <c r="M106" s="315"/>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2"/>
      <c r="AR106" s="242"/>
      <c r="AS106" s="242"/>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c r="BT106" s="242"/>
      <c r="BU106" s="242"/>
      <c r="BV106" s="242"/>
      <c r="BW106" s="242"/>
      <c r="BX106" s="242"/>
      <c r="BY106" s="242"/>
      <c r="BZ106" s="242"/>
      <c r="CA106" s="242"/>
      <c r="CB106" s="242"/>
      <c r="CC106" s="242"/>
      <c r="CD106" s="242"/>
      <c r="CE106" s="242"/>
      <c r="CF106" s="242"/>
      <c r="CG106" s="242"/>
      <c r="CH106" s="242"/>
      <c r="CI106" s="242"/>
      <c r="CJ106" s="242"/>
      <c r="CK106" s="242"/>
      <c r="CL106" s="242"/>
      <c r="CM106" s="242"/>
      <c r="CN106" s="242"/>
      <c r="CO106" s="242"/>
      <c r="CP106" s="242"/>
      <c r="CQ106" s="242"/>
      <c r="CR106" s="242"/>
      <c r="CS106" s="242"/>
      <c r="CT106" s="242"/>
      <c r="CU106" s="242"/>
      <c r="CV106" s="242"/>
      <c r="CW106" s="242"/>
      <c r="CX106" s="242"/>
      <c r="CY106" s="242"/>
      <c r="CZ106" s="242"/>
      <c r="DA106" s="242"/>
      <c r="DB106" s="242"/>
      <c r="DC106" s="242"/>
      <c r="DD106" s="242"/>
      <c r="DE106" s="242"/>
      <c r="DF106" s="242"/>
      <c r="DG106" s="242"/>
      <c r="DH106" s="242"/>
      <c r="DI106" s="242"/>
      <c r="DJ106" s="242"/>
      <c r="DK106" s="242"/>
      <c r="DL106" s="242"/>
      <c r="DM106" s="242"/>
      <c r="DN106" s="242"/>
      <c r="DO106" s="242"/>
      <c r="DP106" s="242"/>
      <c r="DQ106" s="242"/>
      <c r="DR106" s="242"/>
      <c r="DS106" s="242"/>
      <c r="DT106" s="242"/>
      <c r="DU106" s="242"/>
      <c r="DV106" s="242"/>
      <c r="DW106" s="242"/>
      <c r="DX106" s="242"/>
      <c r="DY106" s="242"/>
      <c r="DZ106" s="242"/>
      <c r="EA106" s="242"/>
      <c r="EB106" s="242"/>
      <c r="EC106" s="242"/>
      <c r="ED106" s="242"/>
      <c r="EE106" s="242"/>
      <c r="EF106" s="242"/>
      <c r="EG106" s="242"/>
      <c r="EH106" s="242"/>
      <c r="EI106" s="242"/>
      <c r="EJ106" s="242"/>
      <c r="EK106" s="242"/>
      <c r="EL106" s="242"/>
      <c r="EM106" s="242"/>
      <c r="EN106" s="242"/>
      <c r="EO106" s="242"/>
      <c r="EP106" s="242"/>
      <c r="EQ106" s="242"/>
      <c r="ER106" s="242"/>
      <c r="ES106" s="242"/>
      <c r="ET106" s="242"/>
      <c r="EU106" s="242"/>
      <c r="EV106" s="242"/>
      <c r="EW106" s="242"/>
      <c r="EX106" s="242"/>
      <c r="EY106" s="242"/>
      <c r="EZ106" s="242"/>
      <c r="FA106" s="242"/>
      <c r="FB106" s="242"/>
      <c r="FC106" s="242"/>
      <c r="FD106" s="242"/>
      <c r="FE106" s="242"/>
      <c r="FF106" s="242"/>
      <c r="FG106" s="242"/>
      <c r="FH106" s="242"/>
      <c r="FI106" s="242"/>
      <c r="FJ106" s="242"/>
      <c r="FK106" s="242"/>
      <c r="FL106" s="242"/>
      <c r="FM106" s="242"/>
      <c r="FN106" s="242"/>
      <c r="FO106" s="242"/>
      <c r="FP106" s="242"/>
      <c r="FQ106" s="242"/>
      <c r="FR106" s="242"/>
      <c r="FS106" s="242"/>
      <c r="FT106" s="242"/>
      <c r="FU106" s="242"/>
      <c r="FV106" s="242"/>
      <c r="FW106" s="242"/>
      <c r="FX106" s="242"/>
      <c r="FY106" s="242"/>
      <c r="FZ106" s="242"/>
      <c r="GA106" s="242"/>
      <c r="GB106" s="242"/>
      <c r="GC106" s="242"/>
      <c r="GD106" s="242"/>
      <c r="GE106" s="242"/>
      <c r="GF106" s="242"/>
      <c r="GG106" s="242"/>
      <c r="GH106" s="242"/>
      <c r="GI106" s="242"/>
      <c r="GJ106" s="242"/>
      <c r="GK106" s="242"/>
      <c r="GL106" s="242"/>
      <c r="GM106" s="242"/>
      <c r="GN106" s="242"/>
      <c r="GO106" s="242"/>
      <c r="GP106" s="242"/>
      <c r="GQ106" s="242"/>
      <c r="GR106" s="242"/>
      <c r="GS106" s="242"/>
      <c r="GT106" s="242"/>
      <c r="GU106" s="242"/>
      <c r="GV106" s="242"/>
      <c r="GW106" s="242"/>
      <c r="GX106" s="242"/>
      <c r="GY106" s="242"/>
      <c r="GZ106" s="242"/>
      <c r="HA106" s="242"/>
      <c r="HB106" s="242"/>
      <c r="HC106" s="242"/>
      <c r="HD106" s="242"/>
      <c r="HE106" s="242"/>
      <c r="HF106" s="242"/>
      <c r="HG106" s="242"/>
      <c r="HH106" s="242"/>
      <c r="HI106" s="242"/>
      <c r="HJ106" s="242"/>
      <c r="HK106" s="242"/>
      <c r="HL106" s="242"/>
      <c r="HM106" s="242"/>
      <c r="HN106" s="242"/>
      <c r="HO106" s="242"/>
      <c r="HP106" s="242"/>
      <c r="HQ106" s="242"/>
      <c r="HR106" s="242"/>
      <c r="HS106" s="242"/>
      <c r="HT106" s="242"/>
      <c r="HU106" s="242"/>
      <c r="HV106" s="242"/>
      <c r="HW106" s="242"/>
      <c r="HX106" s="242"/>
      <c r="HY106" s="242"/>
      <c r="HZ106" s="242"/>
      <c r="IA106" s="242"/>
      <c r="IB106" s="242"/>
      <c r="IC106" s="242"/>
      <c r="ID106" s="242"/>
      <c r="IE106" s="242"/>
      <c r="IF106" s="242"/>
      <c r="IG106" s="242"/>
      <c r="IH106" s="242"/>
      <c r="II106" s="242"/>
      <c r="IJ106" s="242"/>
      <c r="IK106" s="242"/>
      <c r="IL106" s="242"/>
      <c r="IM106" s="242"/>
      <c r="IN106" s="242"/>
      <c r="IO106" s="242"/>
      <c r="IP106" s="242"/>
      <c r="IQ106" s="242"/>
      <c r="IR106" s="242"/>
      <c r="IS106" s="242"/>
      <c r="IT106" s="242"/>
      <c r="IU106" s="242"/>
      <c r="IV106" s="242"/>
    </row>
    <row r="107" spans="1:256" s="238" customFormat="1" ht="114.75" x14ac:dyDescent="0.2">
      <c r="A107" s="270">
        <f>MAX(A95:A105)+0.01</f>
        <v>2.0599999999999987</v>
      </c>
      <c r="B107" s="308" t="s">
        <v>466</v>
      </c>
      <c r="C107" s="272" t="s">
        <v>467</v>
      </c>
      <c r="D107" s="308" t="s">
        <v>34</v>
      </c>
      <c r="E107" s="262">
        <v>42</v>
      </c>
      <c r="F107" s="359"/>
      <c r="G107" s="267">
        <f>E107*F107</f>
        <v>0</v>
      </c>
      <c r="H107" s="242"/>
      <c r="I107" s="309"/>
      <c r="J107" s="239"/>
      <c r="K107" s="240"/>
      <c r="L107" s="241"/>
      <c r="M107" s="240"/>
    </row>
    <row r="108" spans="1:256" s="238" customFormat="1" x14ac:dyDescent="0.2">
      <c r="A108" s="245"/>
      <c r="B108" s="310"/>
      <c r="C108" s="311"/>
      <c r="D108" s="312"/>
      <c r="E108" s="313"/>
      <c r="F108" s="6"/>
      <c r="G108" s="314"/>
      <c r="H108" s="242"/>
      <c r="I108" s="309"/>
      <c r="J108" s="309"/>
      <c r="K108" s="315"/>
      <c r="L108" s="316"/>
      <c r="M108" s="315"/>
      <c r="N108" s="242"/>
      <c r="O108" s="242"/>
      <c r="P108" s="242"/>
      <c r="Q108" s="242"/>
      <c r="R108" s="242"/>
      <c r="S108" s="242"/>
      <c r="T108" s="242"/>
      <c r="U108" s="242"/>
      <c r="V108" s="242"/>
      <c r="W108" s="242"/>
      <c r="X108" s="242"/>
      <c r="Y108" s="242"/>
      <c r="Z108" s="242"/>
      <c r="AA108" s="242"/>
      <c r="AB108" s="242"/>
      <c r="AC108" s="242"/>
      <c r="AD108" s="242"/>
      <c r="AE108" s="242"/>
      <c r="AF108" s="242"/>
      <c r="AG108" s="242"/>
      <c r="AH108" s="242"/>
      <c r="AI108" s="242"/>
      <c r="AJ108" s="242"/>
      <c r="AK108" s="242"/>
      <c r="AL108" s="242"/>
      <c r="AM108" s="242"/>
      <c r="AN108" s="242"/>
      <c r="AO108" s="242"/>
      <c r="AP108" s="242"/>
      <c r="AQ108" s="242"/>
      <c r="AR108" s="242"/>
      <c r="AS108" s="242"/>
      <c r="AT108" s="242"/>
      <c r="AU108" s="242"/>
      <c r="AV108" s="242"/>
      <c r="AW108" s="242"/>
      <c r="AX108" s="242"/>
      <c r="AY108" s="242"/>
      <c r="AZ108" s="242"/>
      <c r="BA108" s="242"/>
      <c r="BB108" s="242"/>
      <c r="BC108" s="242"/>
      <c r="BD108" s="242"/>
      <c r="BE108" s="242"/>
      <c r="BF108" s="242"/>
      <c r="BG108" s="242"/>
      <c r="BH108" s="242"/>
      <c r="BI108" s="242"/>
      <c r="BJ108" s="242"/>
      <c r="BK108" s="242"/>
      <c r="BL108" s="242"/>
      <c r="BM108" s="242"/>
      <c r="BN108" s="242"/>
      <c r="BO108" s="242"/>
      <c r="BP108" s="242"/>
      <c r="BQ108" s="242"/>
      <c r="BR108" s="242"/>
      <c r="BS108" s="242"/>
      <c r="BT108" s="242"/>
      <c r="BU108" s="242"/>
      <c r="BV108" s="242"/>
      <c r="BW108" s="242"/>
      <c r="BX108" s="242"/>
      <c r="BY108" s="242"/>
      <c r="BZ108" s="242"/>
      <c r="CA108" s="242"/>
      <c r="CB108" s="242"/>
      <c r="CC108" s="242"/>
      <c r="CD108" s="242"/>
      <c r="CE108" s="242"/>
      <c r="CF108" s="242"/>
      <c r="CG108" s="242"/>
      <c r="CH108" s="242"/>
      <c r="CI108" s="242"/>
      <c r="CJ108" s="242"/>
      <c r="CK108" s="242"/>
      <c r="CL108" s="242"/>
      <c r="CM108" s="242"/>
      <c r="CN108" s="242"/>
      <c r="CO108" s="242"/>
      <c r="CP108" s="242"/>
      <c r="CQ108" s="242"/>
      <c r="CR108" s="242"/>
      <c r="CS108" s="242"/>
      <c r="CT108" s="242"/>
      <c r="CU108" s="242"/>
      <c r="CV108" s="242"/>
      <c r="CW108" s="242"/>
      <c r="CX108" s="242"/>
      <c r="CY108" s="242"/>
      <c r="CZ108" s="242"/>
      <c r="DA108" s="242"/>
      <c r="DB108" s="242"/>
      <c r="DC108" s="242"/>
      <c r="DD108" s="242"/>
      <c r="DE108" s="242"/>
      <c r="DF108" s="242"/>
      <c r="DG108" s="242"/>
      <c r="DH108" s="242"/>
      <c r="DI108" s="242"/>
      <c r="DJ108" s="242"/>
      <c r="DK108" s="242"/>
      <c r="DL108" s="242"/>
      <c r="DM108" s="242"/>
      <c r="DN108" s="242"/>
      <c r="DO108" s="242"/>
      <c r="DP108" s="242"/>
      <c r="DQ108" s="242"/>
      <c r="DR108" s="242"/>
      <c r="DS108" s="242"/>
      <c r="DT108" s="242"/>
      <c r="DU108" s="242"/>
      <c r="DV108" s="242"/>
      <c r="DW108" s="242"/>
      <c r="DX108" s="242"/>
      <c r="DY108" s="242"/>
      <c r="DZ108" s="242"/>
      <c r="EA108" s="242"/>
      <c r="EB108" s="242"/>
      <c r="EC108" s="242"/>
      <c r="ED108" s="242"/>
      <c r="EE108" s="242"/>
      <c r="EF108" s="242"/>
      <c r="EG108" s="242"/>
      <c r="EH108" s="242"/>
      <c r="EI108" s="242"/>
      <c r="EJ108" s="242"/>
      <c r="EK108" s="242"/>
      <c r="EL108" s="242"/>
      <c r="EM108" s="242"/>
      <c r="EN108" s="242"/>
      <c r="EO108" s="242"/>
      <c r="EP108" s="242"/>
      <c r="EQ108" s="242"/>
      <c r="ER108" s="242"/>
      <c r="ES108" s="242"/>
      <c r="ET108" s="242"/>
      <c r="EU108" s="242"/>
      <c r="EV108" s="242"/>
      <c r="EW108" s="242"/>
      <c r="EX108" s="242"/>
      <c r="EY108" s="242"/>
      <c r="EZ108" s="242"/>
      <c r="FA108" s="242"/>
      <c r="FB108" s="242"/>
      <c r="FC108" s="242"/>
      <c r="FD108" s="242"/>
      <c r="FE108" s="242"/>
      <c r="FF108" s="242"/>
      <c r="FG108" s="242"/>
      <c r="FH108" s="242"/>
      <c r="FI108" s="242"/>
      <c r="FJ108" s="242"/>
      <c r="FK108" s="242"/>
      <c r="FL108" s="242"/>
      <c r="FM108" s="242"/>
      <c r="FN108" s="242"/>
      <c r="FO108" s="242"/>
      <c r="FP108" s="242"/>
      <c r="FQ108" s="242"/>
      <c r="FR108" s="242"/>
      <c r="FS108" s="242"/>
      <c r="FT108" s="242"/>
      <c r="FU108" s="242"/>
      <c r="FV108" s="242"/>
      <c r="FW108" s="242"/>
      <c r="FX108" s="242"/>
      <c r="FY108" s="242"/>
      <c r="FZ108" s="242"/>
      <c r="GA108" s="242"/>
      <c r="GB108" s="242"/>
      <c r="GC108" s="242"/>
      <c r="GD108" s="242"/>
      <c r="GE108" s="242"/>
      <c r="GF108" s="242"/>
      <c r="GG108" s="242"/>
      <c r="GH108" s="242"/>
      <c r="GI108" s="242"/>
      <c r="GJ108" s="242"/>
      <c r="GK108" s="242"/>
      <c r="GL108" s="242"/>
      <c r="GM108" s="242"/>
      <c r="GN108" s="242"/>
      <c r="GO108" s="242"/>
      <c r="GP108" s="242"/>
      <c r="GQ108" s="242"/>
      <c r="GR108" s="242"/>
      <c r="GS108" s="242"/>
      <c r="GT108" s="242"/>
      <c r="GU108" s="242"/>
      <c r="GV108" s="242"/>
      <c r="GW108" s="242"/>
      <c r="GX108" s="242"/>
      <c r="GY108" s="242"/>
      <c r="GZ108" s="242"/>
      <c r="HA108" s="242"/>
      <c r="HB108" s="242"/>
      <c r="HC108" s="242"/>
      <c r="HD108" s="242"/>
      <c r="HE108" s="242"/>
      <c r="HF108" s="242"/>
      <c r="HG108" s="242"/>
      <c r="HH108" s="242"/>
      <c r="HI108" s="242"/>
      <c r="HJ108" s="242"/>
      <c r="HK108" s="242"/>
      <c r="HL108" s="242"/>
      <c r="HM108" s="242"/>
      <c r="HN108" s="242"/>
      <c r="HO108" s="242"/>
      <c r="HP108" s="242"/>
      <c r="HQ108" s="242"/>
      <c r="HR108" s="242"/>
      <c r="HS108" s="242"/>
      <c r="HT108" s="242"/>
      <c r="HU108" s="242"/>
      <c r="HV108" s="242"/>
      <c r="HW108" s="242"/>
      <c r="HX108" s="242"/>
      <c r="HY108" s="242"/>
      <c r="HZ108" s="242"/>
      <c r="IA108" s="242"/>
      <c r="IB108" s="242"/>
      <c r="IC108" s="242"/>
      <c r="ID108" s="242"/>
      <c r="IE108" s="242"/>
      <c r="IF108" s="242"/>
      <c r="IG108" s="242"/>
      <c r="IH108" s="242"/>
      <c r="II108" s="242"/>
      <c r="IJ108" s="242"/>
      <c r="IK108" s="242"/>
      <c r="IL108" s="242"/>
      <c r="IM108" s="242"/>
      <c r="IN108" s="242"/>
      <c r="IO108" s="242"/>
      <c r="IP108" s="242"/>
      <c r="IQ108" s="242"/>
      <c r="IR108" s="242"/>
      <c r="IS108" s="242"/>
      <c r="IT108" s="242"/>
      <c r="IU108" s="242"/>
      <c r="IV108" s="242"/>
    </row>
    <row r="109" spans="1:256" s="238" customFormat="1" ht="63.75" x14ac:dyDescent="0.2">
      <c r="A109" s="270">
        <f>MAX(A100:A108)+0.01</f>
        <v>2.0699999999999985</v>
      </c>
      <c r="B109" s="308" t="s">
        <v>468</v>
      </c>
      <c r="C109" s="272" t="s">
        <v>469</v>
      </c>
      <c r="D109" s="308" t="s">
        <v>34</v>
      </c>
      <c r="E109" s="262">
        <v>0.4</v>
      </c>
      <c r="F109" s="359"/>
      <c r="G109" s="267">
        <f>E109*F109</f>
        <v>0</v>
      </c>
      <c r="H109" s="242"/>
      <c r="I109" s="309"/>
      <c r="J109" s="239"/>
      <c r="K109" s="240"/>
      <c r="L109" s="241"/>
      <c r="M109" s="240"/>
    </row>
    <row r="110" spans="1:256" s="238" customFormat="1" x14ac:dyDescent="0.2">
      <c r="A110" s="245"/>
      <c r="B110" s="310"/>
      <c r="C110" s="311"/>
      <c r="D110" s="312"/>
      <c r="E110" s="313"/>
      <c r="F110" s="6"/>
      <c r="G110" s="314"/>
      <c r="H110" s="242"/>
      <c r="I110" s="309"/>
      <c r="J110" s="309"/>
      <c r="K110" s="315"/>
      <c r="L110" s="316"/>
      <c r="M110" s="315"/>
      <c r="N110" s="242"/>
      <c r="O110" s="242"/>
      <c r="P110" s="242"/>
      <c r="Q110" s="242"/>
      <c r="R110" s="242"/>
      <c r="S110" s="242"/>
      <c r="T110" s="242"/>
      <c r="U110" s="242"/>
      <c r="V110" s="242"/>
      <c r="W110" s="242"/>
      <c r="X110" s="242"/>
      <c r="Y110" s="242"/>
      <c r="Z110" s="242"/>
      <c r="AA110" s="242"/>
      <c r="AB110" s="242"/>
      <c r="AC110" s="242"/>
      <c r="AD110" s="242"/>
      <c r="AE110" s="242"/>
      <c r="AF110" s="242"/>
      <c r="AG110" s="242"/>
      <c r="AH110" s="242"/>
      <c r="AI110" s="242"/>
      <c r="AJ110" s="242"/>
      <c r="AK110" s="242"/>
      <c r="AL110" s="242"/>
      <c r="AM110" s="242"/>
      <c r="AN110" s="242"/>
      <c r="AO110" s="242"/>
      <c r="AP110" s="242"/>
      <c r="AQ110" s="242"/>
      <c r="AR110" s="242"/>
      <c r="AS110" s="242"/>
      <c r="AT110" s="242"/>
      <c r="AU110" s="242"/>
      <c r="AV110" s="242"/>
      <c r="AW110" s="242"/>
      <c r="AX110" s="242"/>
      <c r="AY110" s="242"/>
      <c r="AZ110" s="242"/>
      <c r="BA110" s="242"/>
      <c r="BB110" s="242"/>
      <c r="BC110" s="242"/>
      <c r="BD110" s="242"/>
      <c r="BE110" s="242"/>
      <c r="BF110" s="242"/>
      <c r="BG110" s="242"/>
      <c r="BH110" s="242"/>
      <c r="BI110" s="242"/>
      <c r="BJ110" s="242"/>
      <c r="BK110" s="242"/>
      <c r="BL110" s="242"/>
      <c r="BM110" s="242"/>
      <c r="BN110" s="242"/>
      <c r="BO110" s="242"/>
      <c r="BP110" s="242"/>
      <c r="BQ110" s="242"/>
      <c r="BR110" s="242"/>
      <c r="BS110" s="242"/>
      <c r="BT110" s="242"/>
      <c r="BU110" s="242"/>
      <c r="BV110" s="242"/>
      <c r="BW110" s="242"/>
      <c r="BX110" s="242"/>
      <c r="BY110" s="242"/>
      <c r="BZ110" s="242"/>
      <c r="CA110" s="242"/>
      <c r="CB110" s="242"/>
      <c r="CC110" s="242"/>
      <c r="CD110" s="242"/>
      <c r="CE110" s="242"/>
      <c r="CF110" s="242"/>
      <c r="CG110" s="242"/>
      <c r="CH110" s="242"/>
      <c r="CI110" s="242"/>
      <c r="CJ110" s="242"/>
      <c r="CK110" s="242"/>
      <c r="CL110" s="242"/>
      <c r="CM110" s="242"/>
      <c r="CN110" s="242"/>
      <c r="CO110" s="242"/>
      <c r="CP110" s="242"/>
      <c r="CQ110" s="242"/>
      <c r="CR110" s="242"/>
      <c r="CS110" s="242"/>
      <c r="CT110" s="242"/>
      <c r="CU110" s="242"/>
      <c r="CV110" s="242"/>
      <c r="CW110" s="242"/>
      <c r="CX110" s="242"/>
      <c r="CY110" s="242"/>
      <c r="CZ110" s="242"/>
      <c r="DA110" s="242"/>
      <c r="DB110" s="242"/>
      <c r="DC110" s="242"/>
      <c r="DD110" s="242"/>
      <c r="DE110" s="242"/>
      <c r="DF110" s="242"/>
      <c r="DG110" s="242"/>
      <c r="DH110" s="242"/>
      <c r="DI110" s="242"/>
      <c r="DJ110" s="242"/>
      <c r="DK110" s="242"/>
      <c r="DL110" s="242"/>
      <c r="DM110" s="242"/>
      <c r="DN110" s="242"/>
      <c r="DO110" s="242"/>
      <c r="DP110" s="242"/>
      <c r="DQ110" s="242"/>
      <c r="DR110" s="242"/>
      <c r="DS110" s="242"/>
      <c r="DT110" s="242"/>
      <c r="DU110" s="242"/>
      <c r="DV110" s="242"/>
      <c r="DW110" s="242"/>
      <c r="DX110" s="242"/>
      <c r="DY110" s="242"/>
      <c r="DZ110" s="242"/>
      <c r="EA110" s="242"/>
      <c r="EB110" s="242"/>
      <c r="EC110" s="242"/>
      <c r="ED110" s="242"/>
      <c r="EE110" s="242"/>
      <c r="EF110" s="242"/>
      <c r="EG110" s="242"/>
      <c r="EH110" s="242"/>
      <c r="EI110" s="242"/>
      <c r="EJ110" s="242"/>
      <c r="EK110" s="242"/>
      <c r="EL110" s="242"/>
      <c r="EM110" s="242"/>
      <c r="EN110" s="242"/>
      <c r="EO110" s="242"/>
      <c r="EP110" s="242"/>
      <c r="EQ110" s="242"/>
      <c r="ER110" s="242"/>
      <c r="ES110" s="242"/>
      <c r="ET110" s="242"/>
      <c r="EU110" s="242"/>
      <c r="EV110" s="242"/>
      <c r="EW110" s="242"/>
      <c r="EX110" s="242"/>
      <c r="EY110" s="242"/>
      <c r="EZ110" s="242"/>
      <c r="FA110" s="242"/>
      <c r="FB110" s="242"/>
      <c r="FC110" s="242"/>
      <c r="FD110" s="242"/>
      <c r="FE110" s="242"/>
      <c r="FF110" s="242"/>
      <c r="FG110" s="242"/>
      <c r="FH110" s="242"/>
      <c r="FI110" s="242"/>
      <c r="FJ110" s="242"/>
      <c r="FK110" s="242"/>
      <c r="FL110" s="242"/>
      <c r="FM110" s="242"/>
      <c r="FN110" s="242"/>
      <c r="FO110" s="242"/>
      <c r="FP110" s="242"/>
      <c r="FQ110" s="242"/>
      <c r="FR110" s="242"/>
      <c r="FS110" s="242"/>
      <c r="FT110" s="242"/>
      <c r="FU110" s="242"/>
      <c r="FV110" s="242"/>
      <c r="FW110" s="242"/>
      <c r="FX110" s="242"/>
      <c r="FY110" s="242"/>
      <c r="FZ110" s="242"/>
      <c r="GA110" s="242"/>
      <c r="GB110" s="242"/>
      <c r="GC110" s="242"/>
      <c r="GD110" s="242"/>
      <c r="GE110" s="242"/>
      <c r="GF110" s="242"/>
      <c r="GG110" s="242"/>
      <c r="GH110" s="242"/>
      <c r="GI110" s="242"/>
      <c r="GJ110" s="242"/>
      <c r="GK110" s="242"/>
      <c r="GL110" s="242"/>
      <c r="GM110" s="242"/>
      <c r="GN110" s="242"/>
      <c r="GO110" s="242"/>
      <c r="GP110" s="242"/>
      <c r="GQ110" s="242"/>
      <c r="GR110" s="242"/>
      <c r="GS110" s="242"/>
      <c r="GT110" s="242"/>
      <c r="GU110" s="242"/>
      <c r="GV110" s="242"/>
      <c r="GW110" s="242"/>
      <c r="GX110" s="242"/>
      <c r="GY110" s="242"/>
      <c r="GZ110" s="242"/>
      <c r="HA110" s="242"/>
      <c r="HB110" s="242"/>
      <c r="HC110" s="242"/>
      <c r="HD110" s="242"/>
      <c r="HE110" s="242"/>
      <c r="HF110" s="242"/>
      <c r="HG110" s="242"/>
      <c r="HH110" s="242"/>
      <c r="HI110" s="242"/>
      <c r="HJ110" s="242"/>
      <c r="HK110" s="242"/>
      <c r="HL110" s="242"/>
      <c r="HM110" s="242"/>
      <c r="HN110" s="242"/>
      <c r="HO110" s="242"/>
      <c r="HP110" s="242"/>
      <c r="HQ110" s="242"/>
      <c r="HR110" s="242"/>
      <c r="HS110" s="242"/>
      <c r="HT110" s="242"/>
      <c r="HU110" s="242"/>
      <c r="HV110" s="242"/>
      <c r="HW110" s="242"/>
      <c r="HX110" s="242"/>
      <c r="HY110" s="242"/>
      <c r="HZ110" s="242"/>
      <c r="IA110" s="242"/>
      <c r="IB110" s="242"/>
      <c r="IC110" s="242"/>
      <c r="ID110" s="242"/>
      <c r="IE110" s="242"/>
      <c r="IF110" s="242"/>
      <c r="IG110" s="242"/>
      <c r="IH110" s="242"/>
      <c r="II110" s="242"/>
      <c r="IJ110" s="242"/>
      <c r="IK110" s="242"/>
      <c r="IL110" s="242"/>
      <c r="IM110" s="242"/>
      <c r="IN110" s="242"/>
      <c r="IO110" s="242"/>
      <c r="IP110" s="242"/>
      <c r="IQ110" s="242"/>
      <c r="IR110" s="242"/>
      <c r="IS110" s="242"/>
      <c r="IT110" s="242"/>
      <c r="IU110" s="242"/>
      <c r="IV110" s="242"/>
    </row>
    <row r="111" spans="1:256" s="297" customFormat="1" ht="38.25" x14ac:dyDescent="0.2">
      <c r="A111" s="270">
        <f>MAX(A97:A104)+0.01</f>
        <v>2.0499999999999989</v>
      </c>
      <c r="B111" s="261" t="s">
        <v>470</v>
      </c>
      <c r="C111" s="260" t="s">
        <v>471</v>
      </c>
      <c r="D111" s="261" t="s">
        <v>459</v>
      </c>
      <c r="E111" s="262">
        <v>0.4</v>
      </c>
      <c r="F111" s="359"/>
      <c r="G111" s="267">
        <f>E111*F111</f>
        <v>0</v>
      </c>
      <c r="H111" s="238"/>
      <c r="I111" s="239"/>
      <c r="J111" s="239"/>
      <c r="K111" s="240"/>
      <c r="L111" s="241"/>
      <c r="M111" s="240"/>
      <c r="N111" s="238"/>
      <c r="O111" s="238"/>
      <c r="P111" s="238"/>
      <c r="Q111" s="238"/>
      <c r="R111" s="238"/>
      <c r="S111" s="238"/>
      <c r="T111" s="238"/>
      <c r="U111" s="238"/>
      <c r="V111" s="238"/>
      <c r="W111" s="238"/>
      <c r="X111" s="238"/>
      <c r="Y111" s="238"/>
      <c r="Z111" s="238"/>
      <c r="AA111" s="238"/>
      <c r="AB111" s="238"/>
      <c r="AC111" s="238"/>
      <c r="AD111" s="238"/>
      <c r="AE111" s="238"/>
      <c r="AF111" s="238"/>
      <c r="AG111" s="238"/>
      <c r="AH111" s="238"/>
      <c r="AI111" s="238"/>
      <c r="AJ111" s="238"/>
      <c r="AK111" s="238"/>
      <c r="AL111" s="238"/>
      <c r="AM111" s="238"/>
      <c r="AN111" s="238"/>
      <c r="AO111" s="238"/>
      <c r="AP111" s="238"/>
      <c r="AQ111" s="238"/>
      <c r="AR111" s="238"/>
      <c r="AS111" s="238"/>
      <c r="AT111" s="238"/>
      <c r="AU111" s="238"/>
      <c r="AV111" s="238"/>
      <c r="AW111" s="238"/>
      <c r="AX111" s="238"/>
      <c r="AY111" s="238"/>
      <c r="AZ111" s="238"/>
      <c r="BA111" s="238"/>
      <c r="BB111" s="238"/>
      <c r="BC111" s="238"/>
      <c r="BD111" s="238"/>
      <c r="BE111" s="238"/>
      <c r="BF111" s="238"/>
      <c r="BG111" s="238"/>
      <c r="BH111" s="238"/>
      <c r="BI111" s="238"/>
      <c r="BJ111" s="238"/>
      <c r="BK111" s="238"/>
      <c r="BL111" s="238"/>
      <c r="BM111" s="238"/>
      <c r="BN111" s="238"/>
      <c r="BO111" s="238"/>
      <c r="BP111" s="238"/>
      <c r="BQ111" s="238"/>
      <c r="BR111" s="238"/>
      <c r="BS111" s="238"/>
      <c r="BT111" s="238"/>
      <c r="BU111" s="238"/>
      <c r="BV111" s="238"/>
      <c r="BW111" s="238"/>
      <c r="BX111" s="238"/>
      <c r="BY111" s="238"/>
      <c r="BZ111" s="238"/>
      <c r="CA111" s="238"/>
      <c r="CB111" s="238"/>
      <c r="CC111" s="238"/>
      <c r="CD111" s="238"/>
      <c r="CE111" s="238"/>
      <c r="CF111" s="238"/>
      <c r="CG111" s="238"/>
      <c r="CH111" s="238"/>
      <c r="CI111" s="238"/>
      <c r="CJ111" s="238"/>
      <c r="CK111" s="238"/>
      <c r="CL111" s="238"/>
      <c r="CM111" s="238"/>
      <c r="CN111" s="238"/>
      <c r="CO111" s="238"/>
      <c r="CP111" s="238"/>
      <c r="CQ111" s="238"/>
      <c r="CR111" s="238"/>
      <c r="CS111" s="238"/>
      <c r="CT111" s="238"/>
      <c r="CU111" s="238"/>
      <c r="CV111" s="238"/>
      <c r="CW111" s="238"/>
      <c r="CX111" s="238"/>
      <c r="CY111" s="238"/>
      <c r="CZ111" s="238"/>
      <c r="DA111" s="238"/>
      <c r="DB111" s="238"/>
      <c r="DC111" s="238"/>
      <c r="DD111" s="238"/>
      <c r="DE111" s="238"/>
      <c r="DF111" s="238"/>
      <c r="DG111" s="238"/>
      <c r="DH111" s="238"/>
      <c r="DI111" s="238"/>
      <c r="DJ111" s="238"/>
      <c r="DK111" s="238"/>
      <c r="DL111" s="238"/>
      <c r="DM111" s="238"/>
      <c r="DN111" s="238"/>
      <c r="DO111" s="238"/>
      <c r="DP111" s="238"/>
      <c r="DQ111" s="238"/>
      <c r="DR111" s="238"/>
      <c r="DS111" s="238"/>
      <c r="DT111" s="238"/>
      <c r="DU111" s="238"/>
      <c r="DV111" s="238"/>
      <c r="DW111" s="238"/>
      <c r="DX111" s="238"/>
      <c r="DY111" s="238"/>
      <c r="DZ111" s="238"/>
      <c r="EA111" s="238"/>
      <c r="EB111" s="238"/>
      <c r="EC111" s="238"/>
      <c r="ED111" s="238"/>
      <c r="EE111" s="238"/>
      <c r="EF111" s="238"/>
      <c r="EG111" s="238"/>
      <c r="EH111" s="238"/>
      <c r="EI111" s="238"/>
      <c r="EJ111" s="238"/>
      <c r="EK111" s="238"/>
      <c r="EL111" s="238"/>
      <c r="EM111" s="238"/>
      <c r="EN111" s="238"/>
      <c r="EO111" s="238"/>
      <c r="EP111" s="238"/>
      <c r="EQ111" s="238"/>
      <c r="ER111" s="238"/>
      <c r="ES111" s="238"/>
      <c r="ET111" s="238"/>
      <c r="EU111" s="238"/>
      <c r="EV111" s="238"/>
      <c r="EW111" s="238"/>
      <c r="EX111" s="238"/>
      <c r="EY111" s="238"/>
      <c r="EZ111" s="238"/>
      <c r="FA111" s="238"/>
      <c r="FB111" s="238"/>
      <c r="FC111" s="238"/>
      <c r="FD111" s="238"/>
      <c r="FE111" s="238"/>
      <c r="FF111" s="238"/>
      <c r="FG111" s="238"/>
      <c r="FH111" s="238"/>
      <c r="FI111" s="238"/>
      <c r="FJ111" s="238"/>
      <c r="FK111" s="238"/>
      <c r="FL111" s="238"/>
      <c r="FM111" s="238"/>
      <c r="FN111" s="238"/>
      <c r="FO111" s="238"/>
      <c r="FP111" s="238"/>
      <c r="FQ111" s="238"/>
      <c r="FR111" s="238"/>
      <c r="FS111" s="238"/>
      <c r="FT111" s="238"/>
      <c r="FU111" s="238"/>
      <c r="FV111" s="238"/>
      <c r="FW111" s="238"/>
      <c r="FX111" s="238"/>
      <c r="FY111" s="238"/>
      <c r="FZ111" s="238"/>
      <c r="GA111" s="238"/>
      <c r="GB111" s="238"/>
      <c r="GC111" s="238"/>
      <c r="GD111" s="238"/>
      <c r="GE111" s="238"/>
      <c r="GF111" s="238"/>
      <c r="GG111" s="238"/>
      <c r="GH111" s="238"/>
      <c r="GI111" s="238"/>
      <c r="GJ111" s="238"/>
      <c r="GK111" s="238"/>
      <c r="GL111" s="238"/>
      <c r="GM111" s="238"/>
      <c r="GN111" s="238"/>
      <c r="GO111" s="238"/>
      <c r="GP111" s="238"/>
      <c r="GQ111" s="238"/>
      <c r="GR111" s="238"/>
      <c r="GS111" s="238"/>
      <c r="GT111" s="238"/>
      <c r="GU111" s="238"/>
      <c r="GV111" s="238"/>
      <c r="GW111" s="238"/>
      <c r="GX111" s="238"/>
      <c r="GY111" s="238"/>
      <c r="GZ111" s="238"/>
      <c r="HA111" s="238"/>
      <c r="HB111" s="238"/>
      <c r="HC111" s="238"/>
      <c r="HD111" s="238"/>
      <c r="HE111" s="238"/>
      <c r="HF111" s="238"/>
      <c r="HG111" s="238"/>
      <c r="HH111" s="238"/>
      <c r="HI111" s="238"/>
      <c r="HJ111" s="238"/>
      <c r="HK111" s="238"/>
      <c r="HL111" s="238"/>
      <c r="HM111" s="238"/>
      <c r="HN111" s="238"/>
      <c r="HO111" s="238"/>
      <c r="HP111" s="238"/>
      <c r="HQ111" s="238"/>
      <c r="HR111" s="238"/>
      <c r="HS111" s="238"/>
      <c r="HT111" s="238"/>
      <c r="HU111" s="238"/>
      <c r="HV111" s="238"/>
      <c r="HW111" s="238"/>
      <c r="HX111" s="238"/>
      <c r="HY111" s="238"/>
      <c r="HZ111" s="238"/>
      <c r="IA111" s="238"/>
      <c r="IB111" s="238"/>
      <c r="IC111" s="238"/>
      <c r="ID111" s="238"/>
      <c r="IE111" s="238"/>
      <c r="IF111" s="238"/>
      <c r="IG111" s="238"/>
      <c r="IH111" s="238"/>
      <c r="II111" s="238"/>
      <c r="IJ111" s="238"/>
      <c r="IK111" s="238"/>
      <c r="IL111" s="238"/>
      <c r="IM111" s="238"/>
      <c r="IN111" s="238"/>
      <c r="IO111" s="238"/>
      <c r="IP111" s="238"/>
      <c r="IQ111" s="238"/>
      <c r="IR111" s="238"/>
      <c r="IS111" s="238"/>
      <c r="IT111" s="238"/>
      <c r="IU111" s="238"/>
      <c r="IV111" s="238"/>
    </row>
    <row r="112" spans="1:256" s="238" customFormat="1" x14ac:dyDescent="0.2">
      <c r="A112" s="268"/>
      <c r="B112" s="269"/>
      <c r="C112" s="307"/>
      <c r="D112" s="261"/>
      <c r="E112" s="262"/>
      <c r="F112" s="359"/>
      <c r="G112" s="267"/>
      <c r="I112" s="239"/>
      <c r="J112" s="239"/>
      <c r="K112" s="240"/>
      <c r="L112" s="241"/>
      <c r="M112" s="240"/>
    </row>
    <row r="113" spans="1:256" s="238" customFormat="1" x14ac:dyDescent="0.2">
      <c r="A113" s="268"/>
      <c r="B113" s="269"/>
      <c r="C113" s="268" t="s">
        <v>472</v>
      </c>
      <c r="D113" s="261"/>
      <c r="E113" s="262"/>
      <c r="F113" s="359"/>
      <c r="G113" s="267"/>
      <c r="I113" s="239"/>
      <c r="J113" s="239"/>
      <c r="K113" s="240"/>
      <c r="L113" s="241"/>
      <c r="M113" s="240"/>
    </row>
    <row r="114" spans="1:256" s="238" customFormat="1" x14ac:dyDescent="0.2">
      <c r="A114" s="268"/>
      <c r="B114" s="269"/>
      <c r="C114" s="268"/>
      <c r="D114" s="261"/>
      <c r="E114" s="262"/>
      <c r="F114" s="359"/>
      <c r="G114" s="267"/>
      <c r="I114" s="239"/>
      <c r="J114" s="239"/>
      <c r="K114" s="240"/>
      <c r="L114" s="241"/>
      <c r="M114" s="240"/>
    </row>
    <row r="115" spans="1:256" s="238" customFormat="1" ht="51" x14ac:dyDescent="0.2">
      <c r="A115" s="270">
        <f>MAX(A102:A113)+0.01</f>
        <v>2.0799999999999983</v>
      </c>
      <c r="B115" s="261" t="s">
        <v>473</v>
      </c>
      <c r="C115" s="260" t="s">
        <v>474</v>
      </c>
      <c r="D115" s="261" t="s">
        <v>39</v>
      </c>
      <c r="E115" s="262">
        <v>255</v>
      </c>
      <c r="F115" s="359"/>
      <c r="G115" s="267">
        <f>E115*F115</f>
        <v>0</v>
      </c>
      <c r="I115" s="239"/>
      <c r="J115" s="239"/>
      <c r="K115" s="240"/>
      <c r="L115" s="241"/>
      <c r="M115" s="240"/>
    </row>
    <row r="116" spans="1:256" s="238" customFormat="1" x14ac:dyDescent="0.2">
      <c r="A116" s="268"/>
      <c r="B116" s="269"/>
      <c r="C116" s="307"/>
      <c r="D116" s="261"/>
      <c r="E116" s="262"/>
      <c r="F116" s="359"/>
      <c r="G116" s="267"/>
      <c r="I116" s="239"/>
      <c r="J116" s="239"/>
      <c r="K116" s="240"/>
      <c r="L116" s="241"/>
      <c r="M116" s="240"/>
    </row>
    <row r="117" spans="1:256" s="238" customFormat="1" ht="44.25" customHeight="1" x14ac:dyDescent="0.2">
      <c r="A117" s="270">
        <f>MAX(A105:A115)+0.01</f>
        <v>2.0899999999999981</v>
      </c>
      <c r="B117" s="261" t="s">
        <v>473</v>
      </c>
      <c r="C117" s="260" t="s">
        <v>475</v>
      </c>
      <c r="D117" s="261" t="s">
        <v>39</v>
      </c>
      <c r="E117" s="262">
        <v>55</v>
      </c>
      <c r="F117" s="359"/>
      <c r="G117" s="267">
        <f>E117*F117</f>
        <v>0</v>
      </c>
      <c r="I117" s="239"/>
      <c r="J117" s="239"/>
      <c r="K117" s="240"/>
      <c r="L117" s="241"/>
      <c r="M117" s="240"/>
    </row>
    <row r="118" spans="1:256" s="238" customFormat="1" x14ac:dyDescent="0.2">
      <c r="A118" s="268"/>
      <c r="B118" s="269"/>
      <c r="C118" s="307"/>
      <c r="D118" s="261"/>
      <c r="E118" s="262"/>
      <c r="F118" s="359"/>
      <c r="G118" s="267"/>
      <c r="I118" s="239"/>
      <c r="J118" s="239"/>
      <c r="K118" s="240"/>
      <c r="L118" s="241"/>
      <c r="M118" s="240"/>
    </row>
    <row r="119" spans="1:256" s="238" customFormat="1" ht="66" customHeight="1" x14ac:dyDescent="0.2">
      <c r="A119" s="270">
        <f>MAX(A107:A117)+0.01</f>
        <v>2.0999999999999979</v>
      </c>
      <c r="B119" s="261" t="s">
        <v>473</v>
      </c>
      <c r="C119" s="260" t="s">
        <v>476</v>
      </c>
      <c r="D119" s="261" t="s">
        <v>39</v>
      </c>
      <c r="E119" s="262">
        <v>75</v>
      </c>
      <c r="F119" s="359"/>
      <c r="G119" s="267">
        <f>E119*F119</f>
        <v>0</v>
      </c>
      <c r="I119" s="239"/>
      <c r="J119" s="239"/>
      <c r="K119" s="240"/>
      <c r="L119" s="241"/>
      <c r="M119" s="240"/>
    </row>
    <row r="120" spans="1:256" s="238" customFormat="1" x14ac:dyDescent="0.2">
      <c r="A120" s="268"/>
      <c r="B120" s="269"/>
      <c r="C120" s="307"/>
      <c r="D120" s="261"/>
      <c r="E120" s="262"/>
      <c r="F120" s="359"/>
      <c r="G120" s="267"/>
      <c r="I120" s="239"/>
      <c r="J120" s="239"/>
      <c r="K120" s="240"/>
      <c r="L120" s="241"/>
      <c r="M120" s="240"/>
    </row>
    <row r="121" spans="1:256" s="238" customFormat="1" ht="67.5" customHeight="1" x14ac:dyDescent="0.2">
      <c r="A121" s="270">
        <f>MAX(A109:A119)+0.01</f>
        <v>2.1099999999999977</v>
      </c>
      <c r="B121" s="261" t="s">
        <v>477</v>
      </c>
      <c r="C121" s="260" t="s">
        <v>478</v>
      </c>
      <c r="D121" s="261" t="s">
        <v>39</v>
      </c>
      <c r="E121" s="262">
        <v>60</v>
      </c>
      <c r="F121" s="359"/>
      <c r="G121" s="267">
        <v>0</v>
      </c>
      <c r="I121" s="239"/>
      <c r="J121" s="239"/>
      <c r="K121" s="240"/>
      <c r="L121" s="241"/>
      <c r="M121" s="240"/>
    </row>
    <row r="122" spans="1:256" s="238" customFormat="1" x14ac:dyDescent="0.2">
      <c r="A122" s="268"/>
      <c r="B122" s="269"/>
      <c r="C122" s="307"/>
      <c r="D122" s="261"/>
      <c r="E122" s="262"/>
      <c r="F122" s="359"/>
      <c r="G122" s="267"/>
      <c r="I122" s="239"/>
      <c r="J122" s="239"/>
      <c r="K122" s="240"/>
      <c r="L122" s="241"/>
      <c r="M122" s="240"/>
    </row>
    <row r="123" spans="1:256" s="238" customFormat="1" x14ac:dyDescent="0.2">
      <c r="A123" s="268"/>
      <c r="B123" s="269"/>
      <c r="C123" s="268" t="s">
        <v>479</v>
      </c>
      <c r="D123" s="261"/>
      <c r="E123" s="262"/>
      <c r="F123" s="359"/>
      <c r="G123" s="267"/>
      <c r="I123" s="239"/>
      <c r="J123" s="239"/>
      <c r="K123" s="240"/>
      <c r="L123" s="241"/>
      <c r="M123" s="240"/>
    </row>
    <row r="124" spans="1:256" s="238" customFormat="1" x14ac:dyDescent="0.2">
      <c r="A124" s="268"/>
      <c r="B124" s="269"/>
      <c r="C124" s="260"/>
      <c r="D124" s="261"/>
      <c r="E124" s="262"/>
      <c r="F124" s="359"/>
      <c r="G124" s="267"/>
      <c r="I124" s="239"/>
      <c r="J124" s="239"/>
      <c r="K124" s="240"/>
      <c r="L124" s="241"/>
      <c r="M124" s="240"/>
    </row>
    <row r="125" spans="1:256" s="242" customFormat="1" ht="54.75" customHeight="1" x14ac:dyDescent="0.2">
      <c r="A125" s="270">
        <f>MAX(A113:A123)+0.01</f>
        <v>2.1199999999999974</v>
      </c>
      <c r="B125" s="261" t="s">
        <v>480</v>
      </c>
      <c r="C125" s="260" t="s">
        <v>481</v>
      </c>
      <c r="D125" s="261" t="s">
        <v>34</v>
      </c>
      <c r="E125" s="262">
        <v>23</v>
      </c>
      <c r="F125" s="359"/>
      <c r="G125" s="267">
        <f>E125*F125</f>
        <v>0</v>
      </c>
      <c r="H125" s="238"/>
      <c r="I125" s="239"/>
      <c r="J125" s="239"/>
      <c r="K125" s="240"/>
      <c r="L125" s="241"/>
      <c r="M125" s="240"/>
      <c r="N125" s="237"/>
      <c r="O125" s="238"/>
      <c r="P125" s="238"/>
      <c r="Q125" s="238"/>
      <c r="R125" s="238"/>
      <c r="S125" s="238"/>
      <c r="T125" s="238"/>
      <c r="U125" s="238"/>
      <c r="V125" s="238"/>
      <c r="W125" s="238"/>
      <c r="X125" s="238"/>
      <c r="Y125" s="238"/>
      <c r="Z125" s="238"/>
      <c r="AA125" s="238"/>
      <c r="AB125" s="238"/>
      <c r="AC125" s="238"/>
      <c r="AD125" s="238"/>
      <c r="AE125" s="238"/>
      <c r="AF125" s="238"/>
      <c r="AG125" s="238"/>
      <c r="AH125" s="238"/>
      <c r="AI125" s="238"/>
      <c r="AJ125" s="238"/>
      <c r="AK125" s="238"/>
      <c r="AL125" s="238"/>
      <c r="AM125" s="238"/>
      <c r="AN125" s="238"/>
      <c r="AO125" s="238"/>
      <c r="AP125" s="238"/>
      <c r="AQ125" s="238"/>
      <c r="AR125" s="238"/>
      <c r="AS125" s="238"/>
      <c r="AT125" s="238"/>
      <c r="AU125" s="238"/>
      <c r="AV125" s="238"/>
      <c r="AW125" s="238"/>
      <c r="AX125" s="238"/>
      <c r="AY125" s="238"/>
      <c r="AZ125" s="238"/>
      <c r="BA125" s="238"/>
      <c r="BB125" s="238"/>
      <c r="BC125" s="238"/>
      <c r="BD125" s="238"/>
      <c r="BE125" s="238"/>
      <c r="BF125" s="238"/>
      <c r="BG125" s="238"/>
      <c r="BH125" s="238"/>
      <c r="BI125" s="238"/>
      <c r="BJ125" s="238"/>
      <c r="BK125" s="238"/>
      <c r="BL125" s="238"/>
      <c r="BM125" s="238"/>
      <c r="BN125" s="238"/>
      <c r="BO125" s="238"/>
      <c r="BP125" s="238"/>
      <c r="BQ125" s="238"/>
      <c r="BR125" s="238"/>
      <c r="BS125" s="238"/>
      <c r="BT125" s="238"/>
      <c r="BU125" s="238"/>
      <c r="BV125" s="238"/>
      <c r="BW125" s="238"/>
      <c r="BX125" s="238"/>
      <c r="BY125" s="238"/>
      <c r="BZ125" s="238"/>
      <c r="CA125" s="238"/>
      <c r="CB125" s="238"/>
      <c r="CC125" s="238"/>
      <c r="CD125" s="238"/>
      <c r="CE125" s="238"/>
      <c r="CF125" s="238"/>
      <c r="CG125" s="238"/>
      <c r="CH125" s="238"/>
      <c r="CI125" s="238"/>
      <c r="CJ125" s="238"/>
      <c r="CK125" s="238"/>
      <c r="CL125" s="238"/>
      <c r="CM125" s="238"/>
      <c r="CN125" s="238"/>
      <c r="CO125" s="238"/>
      <c r="CP125" s="238"/>
      <c r="CQ125" s="238"/>
      <c r="CR125" s="238"/>
      <c r="CS125" s="238"/>
      <c r="CT125" s="238"/>
      <c r="CU125" s="238"/>
      <c r="CV125" s="238"/>
      <c r="CW125" s="238"/>
      <c r="CX125" s="238"/>
      <c r="CY125" s="238"/>
      <c r="CZ125" s="238"/>
      <c r="DA125" s="238"/>
      <c r="DB125" s="238"/>
      <c r="DC125" s="238"/>
      <c r="DD125" s="238"/>
      <c r="DE125" s="238"/>
      <c r="DF125" s="238"/>
      <c r="DG125" s="238"/>
      <c r="DH125" s="238"/>
      <c r="DI125" s="238"/>
      <c r="DJ125" s="238"/>
      <c r="DK125" s="238"/>
      <c r="DL125" s="238"/>
      <c r="DM125" s="238"/>
      <c r="DN125" s="238"/>
      <c r="DO125" s="238"/>
      <c r="DP125" s="238"/>
      <c r="DQ125" s="238"/>
      <c r="DR125" s="238"/>
      <c r="DS125" s="238"/>
      <c r="DT125" s="238"/>
      <c r="DU125" s="238"/>
      <c r="DV125" s="238"/>
      <c r="DW125" s="238"/>
      <c r="DX125" s="238"/>
      <c r="DY125" s="238"/>
      <c r="DZ125" s="238"/>
      <c r="EA125" s="238"/>
      <c r="EB125" s="238"/>
      <c r="EC125" s="238"/>
      <c r="ED125" s="238"/>
      <c r="EE125" s="238"/>
      <c r="EF125" s="238"/>
      <c r="EG125" s="238"/>
      <c r="EH125" s="238"/>
      <c r="EI125" s="238"/>
      <c r="EJ125" s="238"/>
      <c r="EK125" s="238"/>
      <c r="EL125" s="238"/>
      <c r="EM125" s="238"/>
      <c r="EN125" s="238"/>
      <c r="EO125" s="238"/>
      <c r="EP125" s="238"/>
      <c r="EQ125" s="238"/>
      <c r="ER125" s="238"/>
      <c r="ES125" s="238"/>
      <c r="ET125" s="238"/>
      <c r="EU125" s="238"/>
      <c r="EV125" s="238"/>
      <c r="EW125" s="238"/>
      <c r="EX125" s="238"/>
      <c r="EY125" s="238"/>
      <c r="EZ125" s="238"/>
      <c r="FA125" s="238"/>
      <c r="FB125" s="238"/>
      <c r="FC125" s="238"/>
      <c r="FD125" s="238"/>
      <c r="FE125" s="238"/>
      <c r="FF125" s="238"/>
      <c r="FG125" s="238"/>
      <c r="FH125" s="238"/>
      <c r="FI125" s="238"/>
      <c r="FJ125" s="238"/>
      <c r="FK125" s="238"/>
      <c r="FL125" s="238"/>
      <c r="FM125" s="238"/>
      <c r="FN125" s="238"/>
      <c r="FO125" s="238"/>
      <c r="FP125" s="238"/>
      <c r="FQ125" s="238"/>
      <c r="FR125" s="238"/>
      <c r="FS125" s="238"/>
      <c r="FT125" s="238"/>
      <c r="FU125" s="238"/>
      <c r="FV125" s="238"/>
      <c r="FW125" s="238"/>
      <c r="FX125" s="238"/>
      <c r="FY125" s="238"/>
      <c r="FZ125" s="238"/>
      <c r="GA125" s="238"/>
      <c r="GB125" s="238"/>
      <c r="GC125" s="238"/>
      <c r="GD125" s="238"/>
      <c r="GE125" s="238"/>
      <c r="GF125" s="238"/>
      <c r="GG125" s="238"/>
      <c r="GH125" s="238"/>
      <c r="GI125" s="238"/>
      <c r="GJ125" s="238"/>
      <c r="GK125" s="238"/>
      <c r="GL125" s="238"/>
      <c r="GM125" s="238"/>
      <c r="GN125" s="238"/>
      <c r="GO125" s="238"/>
      <c r="GP125" s="238"/>
      <c r="GQ125" s="238"/>
      <c r="GR125" s="238"/>
      <c r="GS125" s="238"/>
      <c r="GT125" s="238"/>
      <c r="GU125" s="238"/>
      <c r="GV125" s="238"/>
      <c r="GW125" s="238"/>
      <c r="GX125" s="238"/>
      <c r="GY125" s="238"/>
      <c r="GZ125" s="238"/>
      <c r="HA125" s="238"/>
      <c r="HB125" s="238"/>
      <c r="HC125" s="238"/>
      <c r="HD125" s="238"/>
      <c r="HE125" s="238"/>
      <c r="HF125" s="238"/>
      <c r="HG125" s="238"/>
      <c r="HH125" s="238"/>
      <c r="HI125" s="238"/>
      <c r="HJ125" s="238"/>
      <c r="HK125" s="238"/>
      <c r="HL125" s="238"/>
      <c r="HM125" s="238"/>
      <c r="HN125" s="238"/>
      <c r="HO125" s="238"/>
      <c r="HP125" s="238"/>
      <c r="HQ125" s="238"/>
      <c r="HR125" s="238"/>
      <c r="HS125" s="238"/>
      <c r="HT125" s="238"/>
      <c r="HU125" s="238"/>
      <c r="HV125" s="238"/>
      <c r="HW125" s="238"/>
      <c r="HX125" s="238"/>
      <c r="HY125" s="238"/>
      <c r="HZ125" s="238"/>
      <c r="IA125" s="238"/>
      <c r="IB125" s="238"/>
      <c r="IC125" s="238"/>
      <c r="ID125" s="238"/>
      <c r="IE125" s="238"/>
      <c r="IF125" s="238"/>
      <c r="IG125" s="238"/>
      <c r="IH125" s="238"/>
      <c r="II125" s="238"/>
      <c r="IJ125" s="238"/>
      <c r="IK125" s="238"/>
      <c r="IL125" s="238"/>
      <c r="IM125" s="238"/>
      <c r="IN125" s="238"/>
      <c r="IO125" s="238"/>
      <c r="IP125" s="238"/>
      <c r="IQ125" s="238"/>
      <c r="IR125" s="238"/>
      <c r="IS125" s="238"/>
      <c r="IT125" s="238"/>
      <c r="IU125" s="238"/>
      <c r="IV125" s="238"/>
    </row>
    <row r="126" spans="1:256" s="242" customFormat="1" x14ac:dyDescent="0.2">
      <c r="A126" s="268"/>
      <c r="B126" s="269"/>
      <c r="C126" s="260"/>
      <c r="D126" s="261"/>
      <c r="E126" s="262"/>
      <c r="F126" s="359"/>
      <c r="G126" s="267"/>
      <c r="H126" s="238"/>
      <c r="I126" s="239"/>
      <c r="J126" s="239"/>
      <c r="K126" s="240"/>
      <c r="L126" s="241"/>
      <c r="M126" s="240"/>
      <c r="N126" s="237"/>
      <c r="O126" s="238"/>
      <c r="P126" s="238"/>
      <c r="Q126" s="238"/>
      <c r="R126" s="238"/>
      <c r="S126" s="238"/>
      <c r="T126" s="238"/>
      <c r="U126" s="238"/>
      <c r="V126" s="238"/>
      <c r="W126" s="238"/>
      <c r="X126" s="238"/>
      <c r="Y126" s="238"/>
      <c r="Z126" s="238"/>
      <c r="AA126" s="238"/>
      <c r="AB126" s="238"/>
      <c r="AC126" s="238"/>
      <c r="AD126" s="238"/>
      <c r="AE126" s="238"/>
      <c r="AF126" s="238"/>
      <c r="AG126" s="238"/>
      <c r="AH126" s="238"/>
      <c r="AI126" s="238"/>
      <c r="AJ126" s="238"/>
      <c r="AK126" s="238"/>
      <c r="AL126" s="238"/>
      <c r="AM126" s="238"/>
      <c r="AN126" s="238"/>
      <c r="AO126" s="238"/>
      <c r="AP126" s="238"/>
      <c r="AQ126" s="238"/>
      <c r="AR126" s="238"/>
      <c r="AS126" s="238"/>
      <c r="AT126" s="238"/>
      <c r="AU126" s="238"/>
      <c r="AV126" s="238"/>
      <c r="AW126" s="238"/>
      <c r="AX126" s="238"/>
      <c r="AY126" s="238"/>
      <c r="AZ126" s="238"/>
      <c r="BA126" s="238"/>
      <c r="BB126" s="238"/>
      <c r="BC126" s="238"/>
      <c r="BD126" s="238"/>
      <c r="BE126" s="238"/>
      <c r="BF126" s="238"/>
      <c r="BG126" s="238"/>
      <c r="BH126" s="238"/>
      <c r="BI126" s="238"/>
      <c r="BJ126" s="238"/>
      <c r="BK126" s="238"/>
      <c r="BL126" s="238"/>
      <c r="BM126" s="238"/>
      <c r="BN126" s="238"/>
      <c r="BO126" s="238"/>
      <c r="BP126" s="238"/>
      <c r="BQ126" s="238"/>
      <c r="BR126" s="238"/>
      <c r="BS126" s="238"/>
      <c r="BT126" s="238"/>
      <c r="BU126" s="238"/>
      <c r="BV126" s="238"/>
      <c r="BW126" s="238"/>
      <c r="BX126" s="238"/>
      <c r="BY126" s="238"/>
      <c r="BZ126" s="238"/>
      <c r="CA126" s="238"/>
      <c r="CB126" s="238"/>
      <c r="CC126" s="238"/>
      <c r="CD126" s="238"/>
      <c r="CE126" s="238"/>
      <c r="CF126" s="238"/>
      <c r="CG126" s="238"/>
      <c r="CH126" s="238"/>
      <c r="CI126" s="238"/>
      <c r="CJ126" s="238"/>
      <c r="CK126" s="238"/>
      <c r="CL126" s="238"/>
      <c r="CM126" s="238"/>
      <c r="CN126" s="238"/>
      <c r="CO126" s="238"/>
      <c r="CP126" s="238"/>
      <c r="CQ126" s="238"/>
      <c r="CR126" s="238"/>
      <c r="CS126" s="238"/>
      <c r="CT126" s="238"/>
      <c r="CU126" s="238"/>
      <c r="CV126" s="238"/>
      <c r="CW126" s="238"/>
      <c r="CX126" s="238"/>
      <c r="CY126" s="238"/>
      <c r="CZ126" s="238"/>
      <c r="DA126" s="238"/>
      <c r="DB126" s="238"/>
      <c r="DC126" s="238"/>
      <c r="DD126" s="238"/>
      <c r="DE126" s="238"/>
      <c r="DF126" s="238"/>
      <c r="DG126" s="238"/>
      <c r="DH126" s="238"/>
      <c r="DI126" s="238"/>
      <c r="DJ126" s="238"/>
      <c r="DK126" s="238"/>
      <c r="DL126" s="238"/>
      <c r="DM126" s="238"/>
      <c r="DN126" s="238"/>
      <c r="DO126" s="238"/>
      <c r="DP126" s="238"/>
      <c r="DQ126" s="238"/>
      <c r="DR126" s="238"/>
      <c r="DS126" s="238"/>
      <c r="DT126" s="238"/>
      <c r="DU126" s="238"/>
      <c r="DV126" s="238"/>
      <c r="DW126" s="238"/>
      <c r="DX126" s="238"/>
      <c r="DY126" s="238"/>
      <c r="DZ126" s="238"/>
      <c r="EA126" s="238"/>
      <c r="EB126" s="238"/>
      <c r="EC126" s="238"/>
      <c r="ED126" s="238"/>
      <c r="EE126" s="238"/>
      <c r="EF126" s="238"/>
      <c r="EG126" s="238"/>
      <c r="EH126" s="238"/>
      <c r="EI126" s="238"/>
      <c r="EJ126" s="238"/>
      <c r="EK126" s="238"/>
      <c r="EL126" s="238"/>
      <c r="EM126" s="238"/>
      <c r="EN126" s="238"/>
      <c r="EO126" s="238"/>
      <c r="EP126" s="238"/>
      <c r="EQ126" s="238"/>
      <c r="ER126" s="238"/>
      <c r="ES126" s="238"/>
      <c r="ET126" s="238"/>
      <c r="EU126" s="238"/>
      <c r="EV126" s="238"/>
      <c r="EW126" s="238"/>
      <c r="EX126" s="238"/>
      <c r="EY126" s="238"/>
      <c r="EZ126" s="238"/>
      <c r="FA126" s="238"/>
      <c r="FB126" s="238"/>
      <c r="FC126" s="238"/>
      <c r="FD126" s="238"/>
      <c r="FE126" s="238"/>
      <c r="FF126" s="238"/>
      <c r="FG126" s="238"/>
      <c r="FH126" s="238"/>
      <c r="FI126" s="238"/>
      <c r="FJ126" s="238"/>
      <c r="FK126" s="238"/>
      <c r="FL126" s="238"/>
      <c r="FM126" s="238"/>
      <c r="FN126" s="238"/>
      <c r="FO126" s="238"/>
      <c r="FP126" s="238"/>
      <c r="FQ126" s="238"/>
      <c r="FR126" s="238"/>
      <c r="FS126" s="238"/>
      <c r="FT126" s="238"/>
      <c r="FU126" s="238"/>
      <c r="FV126" s="238"/>
      <c r="FW126" s="238"/>
      <c r="FX126" s="238"/>
      <c r="FY126" s="238"/>
      <c r="FZ126" s="238"/>
      <c r="GA126" s="238"/>
      <c r="GB126" s="238"/>
      <c r="GC126" s="238"/>
      <c r="GD126" s="238"/>
      <c r="GE126" s="238"/>
      <c r="GF126" s="238"/>
      <c r="GG126" s="238"/>
      <c r="GH126" s="238"/>
      <c r="GI126" s="238"/>
      <c r="GJ126" s="238"/>
      <c r="GK126" s="238"/>
      <c r="GL126" s="238"/>
      <c r="GM126" s="238"/>
      <c r="GN126" s="238"/>
      <c r="GO126" s="238"/>
      <c r="GP126" s="238"/>
      <c r="GQ126" s="238"/>
      <c r="GR126" s="238"/>
      <c r="GS126" s="238"/>
      <c r="GT126" s="238"/>
      <c r="GU126" s="238"/>
      <c r="GV126" s="238"/>
      <c r="GW126" s="238"/>
      <c r="GX126" s="238"/>
      <c r="GY126" s="238"/>
      <c r="GZ126" s="238"/>
      <c r="HA126" s="238"/>
      <c r="HB126" s="238"/>
      <c r="HC126" s="238"/>
      <c r="HD126" s="238"/>
      <c r="HE126" s="238"/>
      <c r="HF126" s="238"/>
      <c r="HG126" s="238"/>
      <c r="HH126" s="238"/>
      <c r="HI126" s="238"/>
      <c r="HJ126" s="238"/>
      <c r="HK126" s="238"/>
      <c r="HL126" s="238"/>
      <c r="HM126" s="238"/>
      <c r="HN126" s="238"/>
      <c r="HO126" s="238"/>
      <c r="HP126" s="238"/>
      <c r="HQ126" s="238"/>
      <c r="HR126" s="238"/>
      <c r="HS126" s="238"/>
      <c r="HT126" s="238"/>
      <c r="HU126" s="238"/>
      <c r="HV126" s="238"/>
      <c r="HW126" s="238"/>
      <c r="HX126" s="238"/>
      <c r="HY126" s="238"/>
      <c r="HZ126" s="238"/>
      <c r="IA126" s="238"/>
      <c r="IB126" s="238"/>
      <c r="IC126" s="238"/>
      <c r="ID126" s="238"/>
      <c r="IE126" s="238"/>
      <c r="IF126" s="238"/>
      <c r="IG126" s="238"/>
      <c r="IH126" s="238"/>
      <c r="II126" s="238"/>
      <c r="IJ126" s="238"/>
      <c r="IK126" s="238"/>
      <c r="IL126" s="238"/>
      <c r="IM126" s="238"/>
      <c r="IN126" s="238"/>
      <c r="IO126" s="238"/>
      <c r="IP126" s="238"/>
      <c r="IQ126" s="238"/>
      <c r="IR126" s="238"/>
      <c r="IS126" s="238"/>
      <c r="IT126" s="238"/>
      <c r="IU126" s="238"/>
      <c r="IV126" s="238"/>
    </row>
    <row r="127" spans="1:256" s="238" customFormat="1" x14ac:dyDescent="0.2">
      <c r="A127" s="268"/>
      <c r="B127" s="269"/>
      <c r="C127" s="268" t="s">
        <v>482</v>
      </c>
      <c r="D127" s="261"/>
      <c r="E127" s="262"/>
      <c r="F127" s="359"/>
      <c r="G127" s="267"/>
      <c r="I127" s="239"/>
      <c r="J127" s="239"/>
      <c r="K127" s="240"/>
      <c r="L127" s="241"/>
      <c r="M127" s="240"/>
    </row>
    <row r="128" spans="1:256" s="238" customFormat="1" x14ac:dyDescent="0.2">
      <c r="A128" s="268"/>
      <c r="B128" s="269"/>
      <c r="C128" s="260"/>
      <c r="D128" s="261"/>
      <c r="E128" s="262"/>
      <c r="F128" s="359"/>
      <c r="G128" s="267"/>
      <c r="I128" s="239"/>
      <c r="J128" s="239"/>
      <c r="K128" s="240"/>
      <c r="L128" s="241"/>
      <c r="M128" s="240"/>
    </row>
    <row r="129" spans="1:1025" ht="45.75" customHeight="1" x14ac:dyDescent="0.2">
      <c r="A129" s="270">
        <f>MAX(A117:A127)+0.01</f>
        <v>2.1299999999999972</v>
      </c>
      <c r="B129" s="261" t="s">
        <v>483</v>
      </c>
      <c r="C129" s="260" t="s">
        <v>484</v>
      </c>
      <c r="D129" s="261" t="s">
        <v>34</v>
      </c>
      <c r="E129" s="262">
        <v>21</v>
      </c>
      <c r="F129" s="359"/>
      <c r="G129" s="267">
        <f>E129*F129</f>
        <v>0</v>
      </c>
      <c r="N129" s="237"/>
      <c r="IW129" s="242"/>
      <c r="IX129" s="242"/>
      <c r="IY129" s="242"/>
      <c r="IZ129" s="242"/>
      <c r="JA129" s="242"/>
      <c r="JB129" s="242"/>
      <c r="JC129" s="242"/>
      <c r="JD129" s="242"/>
      <c r="JE129" s="242"/>
      <c r="JF129" s="242"/>
      <c r="JG129" s="242"/>
      <c r="JH129" s="242"/>
      <c r="JI129" s="242"/>
      <c r="JJ129" s="242"/>
      <c r="JK129" s="242"/>
      <c r="JL129" s="242"/>
      <c r="JM129" s="242"/>
      <c r="JN129" s="242"/>
      <c r="JO129" s="242"/>
      <c r="JP129" s="242"/>
      <c r="JQ129" s="242"/>
      <c r="JR129" s="242"/>
      <c r="JS129" s="242"/>
      <c r="JT129" s="242"/>
      <c r="JU129" s="242"/>
      <c r="JV129" s="242"/>
      <c r="JW129" s="242"/>
      <c r="JX129" s="242"/>
      <c r="JY129" s="242"/>
      <c r="JZ129" s="242"/>
      <c r="KA129" s="242"/>
      <c r="KB129" s="242"/>
      <c r="KC129" s="242"/>
      <c r="KD129" s="242"/>
      <c r="KE129" s="242"/>
      <c r="KF129" s="242"/>
      <c r="KG129" s="242"/>
      <c r="KH129" s="242"/>
      <c r="KI129" s="242"/>
      <c r="KJ129" s="242"/>
      <c r="KK129" s="242"/>
      <c r="KL129" s="242"/>
      <c r="KM129" s="242"/>
      <c r="KN129" s="242"/>
      <c r="KO129" s="242"/>
      <c r="KP129" s="242"/>
      <c r="KQ129" s="242"/>
      <c r="KR129" s="242"/>
      <c r="KS129" s="242"/>
      <c r="KT129" s="242"/>
      <c r="KU129" s="242"/>
      <c r="KV129" s="242"/>
      <c r="KW129" s="242"/>
      <c r="KX129" s="242"/>
      <c r="KY129" s="242"/>
      <c r="KZ129" s="242"/>
      <c r="LA129" s="242"/>
      <c r="LB129" s="242"/>
      <c r="LC129" s="242"/>
      <c r="LD129" s="242"/>
      <c r="LE129" s="242"/>
      <c r="LF129" s="242"/>
      <c r="LG129" s="242"/>
      <c r="LH129" s="242"/>
      <c r="LI129" s="242"/>
      <c r="LJ129" s="242"/>
      <c r="LK129" s="242"/>
      <c r="LL129" s="242"/>
      <c r="LM129" s="242"/>
      <c r="LN129" s="242"/>
      <c r="LO129" s="242"/>
      <c r="LP129" s="242"/>
      <c r="LQ129" s="242"/>
      <c r="LR129" s="242"/>
      <c r="LS129" s="242"/>
      <c r="LT129" s="242"/>
      <c r="LU129" s="242"/>
      <c r="LV129" s="242"/>
      <c r="LW129" s="242"/>
      <c r="LX129" s="242"/>
      <c r="LY129" s="242"/>
      <c r="LZ129" s="242"/>
      <c r="MA129" s="242"/>
      <c r="MB129" s="242"/>
      <c r="MC129" s="242"/>
      <c r="MD129" s="242"/>
      <c r="ME129" s="242"/>
      <c r="MF129" s="242"/>
      <c r="MG129" s="242"/>
      <c r="MH129" s="242"/>
      <c r="MI129" s="242"/>
      <c r="MJ129" s="242"/>
      <c r="MK129" s="242"/>
      <c r="ML129" s="242"/>
      <c r="MM129" s="242"/>
      <c r="MN129" s="242"/>
      <c r="MO129" s="242"/>
      <c r="MP129" s="242"/>
      <c r="MQ129" s="242"/>
      <c r="MR129" s="242"/>
      <c r="MS129" s="242"/>
      <c r="MT129" s="242"/>
      <c r="MU129" s="242"/>
      <c r="MV129" s="242"/>
      <c r="MW129" s="242"/>
      <c r="MX129" s="242"/>
      <c r="MY129" s="242"/>
      <c r="MZ129" s="242"/>
      <c r="NA129" s="242"/>
      <c r="NB129" s="242"/>
      <c r="NC129" s="242"/>
      <c r="ND129" s="242"/>
      <c r="NE129" s="242"/>
      <c r="NF129" s="242"/>
      <c r="NG129" s="242"/>
      <c r="NH129" s="242"/>
      <c r="NI129" s="242"/>
      <c r="NJ129" s="242"/>
      <c r="NK129" s="242"/>
      <c r="NL129" s="242"/>
      <c r="NM129" s="242"/>
      <c r="NN129" s="242"/>
      <c r="NO129" s="242"/>
      <c r="NP129" s="242"/>
      <c r="NQ129" s="242"/>
      <c r="NR129" s="242"/>
      <c r="NS129" s="242"/>
      <c r="NT129" s="242"/>
      <c r="NU129" s="242"/>
      <c r="NV129" s="242"/>
      <c r="NW129" s="242"/>
      <c r="NX129" s="242"/>
      <c r="NY129" s="242"/>
      <c r="NZ129" s="242"/>
      <c r="OA129" s="242"/>
      <c r="OB129" s="242"/>
      <c r="OC129" s="242"/>
      <c r="OD129" s="242"/>
      <c r="OE129" s="242"/>
      <c r="OF129" s="242"/>
      <c r="OG129" s="242"/>
      <c r="OH129" s="242"/>
      <c r="OI129" s="242"/>
      <c r="OJ129" s="242"/>
      <c r="OK129" s="242"/>
      <c r="OL129" s="242"/>
      <c r="OM129" s="242"/>
      <c r="ON129" s="242"/>
      <c r="OO129" s="242"/>
      <c r="OP129" s="242"/>
      <c r="OQ129" s="242"/>
      <c r="OR129" s="242"/>
      <c r="OS129" s="242"/>
      <c r="OT129" s="242"/>
      <c r="OU129" s="242"/>
      <c r="OV129" s="242"/>
      <c r="OW129" s="242"/>
      <c r="OX129" s="242"/>
      <c r="OY129" s="242"/>
      <c r="OZ129" s="242"/>
      <c r="PA129" s="242"/>
      <c r="PB129" s="242"/>
      <c r="PC129" s="242"/>
      <c r="PD129" s="242"/>
      <c r="PE129" s="242"/>
      <c r="PF129" s="242"/>
      <c r="PG129" s="242"/>
      <c r="PH129" s="242"/>
      <c r="PI129" s="242"/>
      <c r="PJ129" s="242"/>
      <c r="PK129" s="242"/>
      <c r="PL129" s="242"/>
      <c r="PM129" s="242"/>
      <c r="PN129" s="242"/>
      <c r="PO129" s="242"/>
      <c r="PP129" s="242"/>
      <c r="PQ129" s="242"/>
      <c r="PR129" s="242"/>
      <c r="PS129" s="242"/>
      <c r="PT129" s="242"/>
      <c r="PU129" s="242"/>
      <c r="PV129" s="242"/>
      <c r="PW129" s="242"/>
      <c r="PX129" s="242"/>
      <c r="PY129" s="242"/>
      <c r="PZ129" s="242"/>
      <c r="QA129" s="242"/>
      <c r="QB129" s="242"/>
      <c r="QC129" s="242"/>
      <c r="QD129" s="242"/>
      <c r="QE129" s="242"/>
      <c r="QF129" s="242"/>
      <c r="QG129" s="242"/>
      <c r="QH129" s="242"/>
      <c r="QI129" s="242"/>
      <c r="QJ129" s="242"/>
      <c r="QK129" s="242"/>
      <c r="QL129" s="242"/>
      <c r="QM129" s="242"/>
      <c r="QN129" s="242"/>
      <c r="QO129" s="242"/>
      <c r="QP129" s="242"/>
      <c r="QQ129" s="242"/>
      <c r="QR129" s="242"/>
      <c r="QS129" s="242"/>
      <c r="QT129" s="242"/>
      <c r="QU129" s="242"/>
      <c r="QV129" s="242"/>
      <c r="QW129" s="242"/>
      <c r="QX129" s="242"/>
      <c r="QY129" s="242"/>
      <c r="QZ129" s="242"/>
      <c r="RA129" s="242"/>
      <c r="RB129" s="242"/>
      <c r="RC129" s="242"/>
      <c r="RD129" s="242"/>
      <c r="RE129" s="242"/>
      <c r="RF129" s="242"/>
      <c r="RG129" s="242"/>
      <c r="RH129" s="242"/>
      <c r="RI129" s="242"/>
      <c r="RJ129" s="242"/>
      <c r="RK129" s="242"/>
      <c r="RL129" s="242"/>
      <c r="RM129" s="242"/>
      <c r="RN129" s="242"/>
      <c r="RO129" s="242"/>
      <c r="RP129" s="242"/>
      <c r="RQ129" s="242"/>
      <c r="RR129" s="242"/>
      <c r="RS129" s="242"/>
      <c r="RT129" s="242"/>
      <c r="RU129" s="242"/>
      <c r="RV129" s="242"/>
      <c r="RW129" s="242"/>
      <c r="RX129" s="242"/>
      <c r="RY129" s="242"/>
      <c r="RZ129" s="242"/>
      <c r="SA129" s="242"/>
      <c r="SB129" s="242"/>
      <c r="SC129" s="242"/>
      <c r="SD129" s="242"/>
      <c r="SE129" s="242"/>
      <c r="SF129" s="242"/>
      <c r="SG129" s="242"/>
      <c r="SH129" s="242"/>
      <c r="SI129" s="242"/>
      <c r="SJ129" s="242"/>
      <c r="SK129" s="242"/>
      <c r="SL129" s="242"/>
      <c r="SM129" s="242"/>
      <c r="SN129" s="242"/>
      <c r="SO129" s="242"/>
      <c r="SP129" s="242"/>
      <c r="SQ129" s="242"/>
      <c r="SR129" s="242"/>
      <c r="SS129" s="242"/>
      <c r="ST129" s="242"/>
      <c r="SU129" s="242"/>
      <c r="SV129" s="242"/>
      <c r="SW129" s="242"/>
      <c r="SX129" s="242"/>
      <c r="SY129" s="242"/>
      <c r="SZ129" s="242"/>
      <c r="TA129" s="242"/>
      <c r="TB129" s="242"/>
      <c r="TC129" s="242"/>
      <c r="TD129" s="242"/>
      <c r="TE129" s="242"/>
      <c r="TF129" s="242"/>
      <c r="TG129" s="242"/>
      <c r="TH129" s="242"/>
      <c r="TI129" s="242"/>
      <c r="TJ129" s="242"/>
      <c r="TK129" s="242"/>
      <c r="TL129" s="242"/>
      <c r="TM129" s="242"/>
      <c r="TN129" s="242"/>
      <c r="TO129" s="242"/>
      <c r="TP129" s="242"/>
      <c r="TQ129" s="242"/>
      <c r="TR129" s="242"/>
      <c r="TS129" s="242"/>
      <c r="TT129" s="242"/>
      <c r="TU129" s="242"/>
      <c r="TV129" s="242"/>
      <c r="TW129" s="242"/>
      <c r="TX129" s="242"/>
      <c r="TY129" s="242"/>
      <c r="TZ129" s="242"/>
      <c r="UA129" s="242"/>
      <c r="UB129" s="242"/>
      <c r="UC129" s="242"/>
      <c r="UD129" s="242"/>
      <c r="UE129" s="242"/>
      <c r="UF129" s="242"/>
      <c r="UG129" s="242"/>
      <c r="UH129" s="242"/>
      <c r="UI129" s="242"/>
      <c r="UJ129" s="242"/>
      <c r="UK129" s="242"/>
      <c r="UL129" s="242"/>
      <c r="UM129" s="242"/>
      <c r="UN129" s="242"/>
      <c r="UO129" s="242"/>
      <c r="UP129" s="242"/>
      <c r="UQ129" s="242"/>
      <c r="UR129" s="242"/>
      <c r="US129" s="242"/>
      <c r="UT129" s="242"/>
      <c r="UU129" s="242"/>
      <c r="UV129" s="242"/>
      <c r="UW129" s="242"/>
      <c r="UX129" s="242"/>
      <c r="UY129" s="242"/>
      <c r="UZ129" s="242"/>
      <c r="VA129" s="242"/>
      <c r="VB129" s="242"/>
      <c r="VC129" s="242"/>
      <c r="VD129" s="242"/>
      <c r="VE129" s="242"/>
      <c r="VF129" s="242"/>
      <c r="VG129" s="242"/>
      <c r="VH129" s="242"/>
      <c r="VI129" s="242"/>
      <c r="VJ129" s="242"/>
      <c r="VK129" s="242"/>
      <c r="VL129" s="242"/>
      <c r="VM129" s="242"/>
      <c r="VN129" s="242"/>
      <c r="VO129" s="242"/>
      <c r="VP129" s="242"/>
      <c r="VQ129" s="242"/>
      <c r="VR129" s="242"/>
      <c r="VS129" s="242"/>
      <c r="VT129" s="242"/>
      <c r="VU129" s="242"/>
      <c r="VV129" s="242"/>
      <c r="VW129" s="242"/>
      <c r="VX129" s="242"/>
      <c r="VY129" s="242"/>
      <c r="VZ129" s="242"/>
      <c r="WA129" s="242"/>
      <c r="WB129" s="242"/>
      <c r="WC129" s="242"/>
      <c r="WD129" s="242"/>
      <c r="WE129" s="242"/>
      <c r="WF129" s="242"/>
      <c r="WG129" s="242"/>
      <c r="WH129" s="242"/>
      <c r="WI129" s="242"/>
      <c r="WJ129" s="242"/>
      <c r="WK129" s="242"/>
      <c r="WL129" s="242"/>
      <c r="WM129" s="242"/>
      <c r="WN129" s="242"/>
      <c r="WO129" s="242"/>
      <c r="WP129" s="242"/>
      <c r="WQ129" s="242"/>
      <c r="WR129" s="242"/>
      <c r="WS129" s="242"/>
      <c r="WT129" s="242"/>
      <c r="WU129" s="242"/>
      <c r="WV129" s="242"/>
      <c r="WW129" s="242"/>
      <c r="WX129" s="242"/>
      <c r="WY129" s="242"/>
      <c r="WZ129" s="242"/>
      <c r="XA129" s="242"/>
      <c r="XB129" s="242"/>
      <c r="XC129" s="242"/>
      <c r="XD129" s="242"/>
      <c r="XE129" s="242"/>
      <c r="XF129" s="242"/>
      <c r="XG129" s="242"/>
      <c r="XH129" s="242"/>
      <c r="XI129" s="242"/>
      <c r="XJ129" s="242"/>
      <c r="XK129" s="242"/>
      <c r="XL129" s="242"/>
      <c r="XM129" s="242"/>
      <c r="XN129" s="242"/>
      <c r="XO129" s="242"/>
      <c r="XP129" s="242"/>
      <c r="XQ129" s="242"/>
      <c r="XR129" s="242"/>
      <c r="XS129" s="242"/>
      <c r="XT129" s="242"/>
      <c r="XU129" s="242"/>
      <c r="XV129" s="242"/>
      <c r="XW129" s="242"/>
      <c r="XX129" s="242"/>
      <c r="XY129" s="242"/>
      <c r="XZ129" s="242"/>
      <c r="YA129" s="242"/>
      <c r="YB129" s="242"/>
      <c r="YC129" s="242"/>
      <c r="YD129" s="242"/>
      <c r="YE129" s="242"/>
      <c r="YF129" s="242"/>
      <c r="YG129" s="242"/>
      <c r="YH129" s="242"/>
      <c r="YI129" s="242"/>
      <c r="YJ129" s="242"/>
      <c r="YK129" s="242"/>
      <c r="YL129" s="242"/>
      <c r="YM129" s="242"/>
      <c r="YN129" s="242"/>
      <c r="YO129" s="242"/>
      <c r="YP129" s="242"/>
      <c r="YQ129" s="242"/>
      <c r="YR129" s="242"/>
      <c r="YS129" s="242"/>
      <c r="YT129" s="242"/>
      <c r="YU129" s="242"/>
      <c r="YV129" s="242"/>
      <c r="YW129" s="242"/>
      <c r="YX129" s="242"/>
      <c r="YY129" s="242"/>
      <c r="YZ129" s="242"/>
      <c r="ZA129" s="242"/>
      <c r="ZB129" s="242"/>
      <c r="ZC129" s="242"/>
      <c r="ZD129" s="242"/>
      <c r="ZE129" s="242"/>
      <c r="ZF129" s="242"/>
      <c r="ZG129" s="242"/>
      <c r="ZH129" s="242"/>
      <c r="ZI129" s="242"/>
      <c r="ZJ129" s="242"/>
      <c r="ZK129" s="242"/>
      <c r="ZL129" s="242"/>
      <c r="ZM129" s="242"/>
      <c r="ZN129" s="242"/>
      <c r="ZO129" s="242"/>
      <c r="ZP129" s="242"/>
      <c r="ZQ129" s="242"/>
      <c r="ZR129" s="242"/>
      <c r="ZS129" s="242"/>
      <c r="ZT129" s="242"/>
      <c r="ZU129" s="242"/>
      <c r="ZV129" s="242"/>
      <c r="ZW129" s="242"/>
      <c r="ZX129" s="242"/>
      <c r="ZY129" s="242"/>
      <c r="ZZ129" s="242"/>
      <c r="AAA129" s="242"/>
      <c r="AAB129" s="242"/>
      <c r="AAC129" s="242"/>
      <c r="AAD129" s="242"/>
      <c r="AAE129" s="242"/>
      <c r="AAF129" s="242"/>
      <c r="AAG129" s="242"/>
      <c r="AAH129" s="242"/>
      <c r="AAI129" s="242"/>
      <c r="AAJ129" s="242"/>
      <c r="AAK129" s="242"/>
      <c r="AAL129" s="242"/>
      <c r="AAM129" s="242"/>
      <c r="AAN129" s="242"/>
      <c r="AAO129" s="242"/>
      <c r="AAP129" s="242"/>
      <c r="AAQ129" s="242"/>
      <c r="AAR129" s="242"/>
      <c r="AAS129" s="242"/>
      <c r="AAT129" s="242"/>
      <c r="AAU129" s="242"/>
      <c r="AAV129" s="242"/>
      <c r="AAW129" s="242"/>
      <c r="AAX129" s="242"/>
      <c r="AAY129" s="242"/>
      <c r="AAZ129" s="242"/>
      <c r="ABA129" s="242"/>
      <c r="ABB129" s="242"/>
      <c r="ABC129" s="242"/>
      <c r="ABD129" s="242"/>
      <c r="ABE129" s="242"/>
      <c r="ABF129" s="242"/>
      <c r="ABG129" s="242"/>
      <c r="ABH129" s="242"/>
      <c r="ABI129" s="242"/>
      <c r="ABJ129" s="242"/>
      <c r="ABK129" s="242"/>
      <c r="ABL129" s="242"/>
      <c r="ABM129" s="242"/>
      <c r="ABN129" s="242"/>
      <c r="ABO129" s="242"/>
      <c r="ABP129" s="242"/>
      <c r="ABQ129" s="242"/>
      <c r="ABR129" s="242"/>
      <c r="ABS129" s="242"/>
      <c r="ABT129" s="242"/>
      <c r="ABU129" s="242"/>
      <c r="ABV129" s="242"/>
      <c r="ABW129" s="242"/>
      <c r="ABX129" s="242"/>
      <c r="ABY129" s="242"/>
      <c r="ABZ129" s="242"/>
      <c r="ACA129" s="242"/>
      <c r="ACB129" s="242"/>
      <c r="ACC129" s="242"/>
      <c r="ACD129" s="242"/>
      <c r="ACE129" s="242"/>
      <c r="ACF129" s="242"/>
      <c r="ACG129" s="242"/>
      <c r="ACH129" s="242"/>
      <c r="ACI129" s="242"/>
      <c r="ACJ129" s="242"/>
      <c r="ACK129" s="242"/>
      <c r="ACL129" s="242"/>
      <c r="ACM129" s="242"/>
      <c r="ACN129" s="242"/>
      <c r="ACO129" s="242"/>
      <c r="ACP129" s="242"/>
      <c r="ACQ129" s="242"/>
      <c r="ACR129" s="242"/>
      <c r="ACS129" s="242"/>
      <c r="ACT129" s="242"/>
      <c r="ACU129" s="242"/>
      <c r="ACV129" s="242"/>
      <c r="ACW129" s="242"/>
      <c r="ACX129" s="242"/>
      <c r="ACY129" s="242"/>
      <c r="ACZ129" s="242"/>
      <c r="ADA129" s="242"/>
      <c r="ADB129" s="242"/>
      <c r="ADC129" s="242"/>
      <c r="ADD129" s="242"/>
      <c r="ADE129" s="242"/>
      <c r="ADF129" s="242"/>
      <c r="ADG129" s="242"/>
      <c r="ADH129" s="242"/>
      <c r="ADI129" s="242"/>
      <c r="ADJ129" s="242"/>
      <c r="ADK129" s="242"/>
      <c r="ADL129" s="242"/>
      <c r="ADM129" s="242"/>
      <c r="ADN129" s="242"/>
      <c r="ADO129" s="242"/>
      <c r="ADP129" s="242"/>
      <c r="ADQ129" s="242"/>
      <c r="ADR129" s="242"/>
      <c r="ADS129" s="242"/>
      <c r="ADT129" s="242"/>
      <c r="ADU129" s="242"/>
      <c r="ADV129" s="242"/>
      <c r="ADW129" s="242"/>
      <c r="ADX129" s="242"/>
      <c r="ADY129" s="242"/>
      <c r="ADZ129" s="242"/>
      <c r="AEA129" s="242"/>
      <c r="AEB129" s="242"/>
      <c r="AEC129" s="242"/>
      <c r="AED129" s="242"/>
      <c r="AEE129" s="242"/>
      <c r="AEF129" s="242"/>
      <c r="AEG129" s="242"/>
      <c r="AEH129" s="242"/>
      <c r="AEI129" s="242"/>
      <c r="AEJ129" s="242"/>
      <c r="AEK129" s="242"/>
      <c r="AEL129" s="242"/>
      <c r="AEM129" s="242"/>
      <c r="AEN129" s="242"/>
      <c r="AEO129" s="242"/>
      <c r="AEP129" s="242"/>
      <c r="AEQ129" s="242"/>
      <c r="AER129" s="242"/>
      <c r="AES129" s="242"/>
      <c r="AET129" s="242"/>
      <c r="AEU129" s="242"/>
      <c r="AEV129" s="242"/>
      <c r="AEW129" s="242"/>
      <c r="AEX129" s="242"/>
      <c r="AEY129" s="242"/>
      <c r="AEZ129" s="242"/>
      <c r="AFA129" s="242"/>
      <c r="AFB129" s="242"/>
      <c r="AFC129" s="242"/>
      <c r="AFD129" s="242"/>
      <c r="AFE129" s="242"/>
      <c r="AFF129" s="242"/>
      <c r="AFG129" s="242"/>
      <c r="AFH129" s="242"/>
      <c r="AFI129" s="242"/>
      <c r="AFJ129" s="242"/>
      <c r="AFK129" s="242"/>
      <c r="AFL129" s="242"/>
      <c r="AFM129" s="242"/>
      <c r="AFN129" s="242"/>
      <c r="AFO129" s="242"/>
      <c r="AFP129" s="242"/>
      <c r="AFQ129" s="242"/>
      <c r="AFR129" s="242"/>
      <c r="AFS129" s="242"/>
      <c r="AFT129" s="242"/>
      <c r="AFU129" s="242"/>
      <c r="AFV129" s="242"/>
      <c r="AFW129" s="242"/>
      <c r="AFX129" s="242"/>
      <c r="AFY129" s="242"/>
      <c r="AFZ129" s="242"/>
      <c r="AGA129" s="242"/>
      <c r="AGB129" s="242"/>
      <c r="AGC129" s="242"/>
      <c r="AGD129" s="242"/>
      <c r="AGE129" s="242"/>
      <c r="AGF129" s="242"/>
      <c r="AGG129" s="242"/>
      <c r="AGH129" s="242"/>
      <c r="AGI129" s="242"/>
      <c r="AGJ129" s="242"/>
      <c r="AGK129" s="242"/>
      <c r="AGL129" s="242"/>
      <c r="AGM129" s="242"/>
      <c r="AGN129" s="242"/>
      <c r="AGO129" s="242"/>
      <c r="AGP129" s="242"/>
      <c r="AGQ129" s="242"/>
      <c r="AGR129" s="242"/>
      <c r="AGS129" s="242"/>
      <c r="AGT129" s="242"/>
      <c r="AGU129" s="242"/>
      <c r="AGV129" s="242"/>
      <c r="AGW129" s="242"/>
      <c r="AGX129" s="242"/>
      <c r="AGY129" s="242"/>
      <c r="AGZ129" s="242"/>
      <c r="AHA129" s="242"/>
      <c r="AHB129" s="242"/>
      <c r="AHC129" s="242"/>
      <c r="AHD129" s="242"/>
      <c r="AHE129" s="242"/>
      <c r="AHF129" s="242"/>
      <c r="AHG129" s="242"/>
      <c r="AHH129" s="242"/>
      <c r="AHI129" s="242"/>
      <c r="AHJ129" s="242"/>
      <c r="AHK129" s="242"/>
      <c r="AHL129" s="242"/>
      <c r="AHM129" s="242"/>
      <c r="AHN129" s="242"/>
      <c r="AHO129" s="242"/>
      <c r="AHP129" s="242"/>
      <c r="AHQ129" s="242"/>
      <c r="AHR129" s="242"/>
      <c r="AHS129" s="242"/>
      <c r="AHT129" s="242"/>
      <c r="AHU129" s="242"/>
      <c r="AHV129" s="242"/>
      <c r="AHW129" s="242"/>
      <c r="AHX129" s="242"/>
      <c r="AHY129" s="242"/>
      <c r="AHZ129" s="242"/>
      <c r="AIA129" s="242"/>
      <c r="AIB129" s="242"/>
      <c r="AIC129" s="242"/>
      <c r="AID129" s="242"/>
      <c r="AIE129" s="242"/>
      <c r="AIF129" s="242"/>
      <c r="AIG129" s="242"/>
      <c r="AIH129" s="242"/>
      <c r="AII129" s="242"/>
      <c r="AIJ129" s="242"/>
      <c r="AIK129" s="242"/>
      <c r="AIL129" s="242"/>
      <c r="AIM129" s="242"/>
      <c r="AIN129" s="242"/>
      <c r="AIO129" s="242"/>
      <c r="AIP129" s="242"/>
      <c r="AIQ129" s="242"/>
      <c r="AIR129" s="242"/>
      <c r="AIS129" s="242"/>
      <c r="AIT129" s="242"/>
      <c r="AIU129" s="242"/>
      <c r="AIV129" s="242"/>
      <c r="AIW129" s="242"/>
      <c r="AIX129" s="242"/>
      <c r="AIY129" s="242"/>
      <c r="AIZ129" s="242"/>
      <c r="AJA129" s="242"/>
      <c r="AJB129" s="242"/>
      <c r="AJC129" s="242"/>
      <c r="AJD129" s="242"/>
      <c r="AJE129" s="242"/>
      <c r="AJF129" s="242"/>
      <c r="AJG129" s="242"/>
      <c r="AJH129" s="242"/>
      <c r="AJI129" s="242"/>
      <c r="AJJ129" s="242"/>
      <c r="AJK129" s="242"/>
      <c r="AJL129" s="242"/>
      <c r="AJM129" s="242"/>
      <c r="AJN129" s="242"/>
      <c r="AJO129" s="242"/>
      <c r="AJP129" s="242"/>
      <c r="AJQ129" s="242"/>
      <c r="AJR129" s="242"/>
      <c r="AJS129" s="242"/>
      <c r="AJT129" s="242"/>
      <c r="AJU129" s="242"/>
      <c r="AJV129" s="242"/>
      <c r="AJW129" s="242"/>
      <c r="AJX129" s="242"/>
      <c r="AJY129" s="242"/>
      <c r="AJZ129" s="242"/>
      <c r="AKA129" s="242"/>
      <c r="AKB129" s="242"/>
      <c r="AKC129" s="242"/>
      <c r="AKD129" s="242"/>
      <c r="AKE129" s="242"/>
      <c r="AKF129" s="242"/>
      <c r="AKG129" s="242"/>
      <c r="AKH129" s="242"/>
      <c r="AKI129" s="242"/>
      <c r="AKJ129" s="242"/>
      <c r="AKK129" s="242"/>
      <c r="AKL129" s="242"/>
      <c r="AKM129" s="242"/>
      <c r="AKN129" s="242"/>
      <c r="AKO129" s="242"/>
      <c r="AKP129" s="242"/>
      <c r="AKQ129" s="242"/>
      <c r="AKR129" s="242"/>
      <c r="AKS129" s="242"/>
      <c r="AKT129" s="242"/>
      <c r="AKU129" s="242"/>
      <c r="AKV129" s="242"/>
      <c r="AKW129" s="242"/>
      <c r="AKX129" s="242"/>
      <c r="AKY129" s="242"/>
      <c r="AKZ129" s="242"/>
      <c r="ALA129" s="242"/>
      <c r="ALB129" s="242"/>
      <c r="ALC129" s="242"/>
      <c r="ALD129" s="242"/>
      <c r="ALE129" s="242"/>
      <c r="ALF129" s="242"/>
      <c r="ALG129" s="242"/>
      <c r="ALH129" s="242"/>
      <c r="ALI129" s="242"/>
      <c r="ALJ129" s="242"/>
      <c r="ALK129" s="242"/>
      <c r="ALL129" s="242"/>
      <c r="ALM129" s="242"/>
      <c r="ALN129" s="242"/>
      <c r="ALO129" s="242"/>
      <c r="ALP129" s="242"/>
      <c r="ALQ129" s="242"/>
      <c r="ALR129" s="242"/>
      <c r="ALS129" s="242"/>
      <c r="ALT129" s="242"/>
      <c r="ALU129" s="242"/>
      <c r="ALV129" s="242"/>
      <c r="ALW129" s="242"/>
      <c r="ALX129" s="242"/>
      <c r="ALY129" s="242"/>
      <c r="ALZ129" s="242"/>
      <c r="AMA129" s="242"/>
      <c r="AMB129" s="242"/>
      <c r="AMC129" s="242"/>
      <c r="AMD129" s="242"/>
      <c r="AME129" s="242"/>
      <c r="AMF129" s="242"/>
      <c r="AMG129" s="242"/>
      <c r="AMH129" s="242"/>
      <c r="AMI129" s="242"/>
      <c r="AMJ129" s="242"/>
      <c r="AMK129" s="242"/>
    </row>
    <row r="130" spans="1:1025" x14ac:dyDescent="0.2">
      <c r="D130" s="261"/>
      <c r="E130" s="262"/>
      <c r="F130" s="359"/>
      <c r="G130" s="267"/>
      <c r="N130" s="237"/>
      <c r="IW130" s="242"/>
      <c r="IX130" s="242"/>
      <c r="IY130" s="242"/>
      <c r="IZ130" s="242"/>
      <c r="JA130" s="242"/>
      <c r="JB130" s="242"/>
      <c r="JC130" s="242"/>
      <c r="JD130" s="242"/>
      <c r="JE130" s="242"/>
      <c r="JF130" s="242"/>
      <c r="JG130" s="242"/>
      <c r="JH130" s="242"/>
      <c r="JI130" s="242"/>
      <c r="JJ130" s="242"/>
      <c r="JK130" s="242"/>
      <c r="JL130" s="242"/>
      <c r="JM130" s="242"/>
      <c r="JN130" s="242"/>
      <c r="JO130" s="242"/>
      <c r="JP130" s="242"/>
      <c r="JQ130" s="242"/>
      <c r="JR130" s="242"/>
      <c r="JS130" s="242"/>
      <c r="JT130" s="242"/>
      <c r="JU130" s="242"/>
      <c r="JV130" s="242"/>
      <c r="JW130" s="242"/>
      <c r="JX130" s="242"/>
      <c r="JY130" s="242"/>
      <c r="JZ130" s="242"/>
      <c r="KA130" s="242"/>
      <c r="KB130" s="242"/>
      <c r="KC130" s="242"/>
      <c r="KD130" s="242"/>
      <c r="KE130" s="242"/>
      <c r="KF130" s="242"/>
      <c r="KG130" s="242"/>
      <c r="KH130" s="242"/>
      <c r="KI130" s="242"/>
      <c r="KJ130" s="242"/>
      <c r="KK130" s="242"/>
      <c r="KL130" s="242"/>
      <c r="KM130" s="242"/>
      <c r="KN130" s="242"/>
      <c r="KO130" s="242"/>
      <c r="KP130" s="242"/>
      <c r="KQ130" s="242"/>
      <c r="KR130" s="242"/>
      <c r="KS130" s="242"/>
      <c r="KT130" s="242"/>
      <c r="KU130" s="242"/>
      <c r="KV130" s="242"/>
      <c r="KW130" s="242"/>
      <c r="KX130" s="242"/>
      <c r="KY130" s="242"/>
      <c r="KZ130" s="242"/>
      <c r="LA130" s="242"/>
      <c r="LB130" s="242"/>
      <c r="LC130" s="242"/>
      <c r="LD130" s="242"/>
      <c r="LE130" s="242"/>
      <c r="LF130" s="242"/>
      <c r="LG130" s="242"/>
      <c r="LH130" s="242"/>
      <c r="LI130" s="242"/>
      <c r="LJ130" s="242"/>
      <c r="LK130" s="242"/>
      <c r="LL130" s="242"/>
      <c r="LM130" s="242"/>
      <c r="LN130" s="242"/>
      <c r="LO130" s="242"/>
      <c r="LP130" s="242"/>
      <c r="LQ130" s="242"/>
      <c r="LR130" s="242"/>
      <c r="LS130" s="242"/>
      <c r="LT130" s="242"/>
      <c r="LU130" s="242"/>
      <c r="LV130" s="242"/>
      <c r="LW130" s="242"/>
      <c r="LX130" s="242"/>
      <c r="LY130" s="242"/>
      <c r="LZ130" s="242"/>
      <c r="MA130" s="242"/>
      <c r="MB130" s="242"/>
      <c r="MC130" s="242"/>
      <c r="MD130" s="242"/>
      <c r="ME130" s="242"/>
      <c r="MF130" s="242"/>
      <c r="MG130" s="242"/>
      <c r="MH130" s="242"/>
      <c r="MI130" s="242"/>
      <c r="MJ130" s="242"/>
      <c r="MK130" s="242"/>
      <c r="ML130" s="242"/>
      <c r="MM130" s="242"/>
      <c r="MN130" s="242"/>
      <c r="MO130" s="242"/>
      <c r="MP130" s="242"/>
      <c r="MQ130" s="242"/>
      <c r="MR130" s="242"/>
      <c r="MS130" s="242"/>
      <c r="MT130" s="242"/>
      <c r="MU130" s="242"/>
      <c r="MV130" s="242"/>
      <c r="MW130" s="242"/>
      <c r="MX130" s="242"/>
      <c r="MY130" s="242"/>
      <c r="MZ130" s="242"/>
      <c r="NA130" s="242"/>
      <c r="NB130" s="242"/>
      <c r="NC130" s="242"/>
      <c r="ND130" s="242"/>
      <c r="NE130" s="242"/>
      <c r="NF130" s="242"/>
      <c r="NG130" s="242"/>
      <c r="NH130" s="242"/>
      <c r="NI130" s="242"/>
      <c r="NJ130" s="242"/>
      <c r="NK130" s="242"/>
      <c r="NL130" s="242"/>
      <c r="NM130" s="242"/>
      <c r="NN130" s="242"/>
      <c r="NO130" s="242"/>
      <c r="NP130" s="242"/>
      <c r="NQ130" s="242"/>
      <c r="NR130" s="242"/>
      <c r="NS130" s="242"/>
      <c r="NT130" s="242"/>
      <c r="NU130" s="242"/>
      <c r="NV130" s="242"/>
      <c r="NW130" s="242"/>
      <c r="NX130" s="242"/>
      <c r="NY130" s="242"/>
      <c r="NZ130" s="242"/>
      <c r="OA130" s="242"/>
      <c r="OB130" s="242"/>
      <c r="OC130" s="242"/>
      <c r="OD130" s="242"/>
      <c r="OE130" s="242"/>
      <c r="OF130" s="242"/>
      <c r="OG130" s="242"/>
      <c r="OH130" s="242"/>
      <c r="OI130" s="242"/>
      <c r="OJ130" s="242"/>
      <c r="OK130" s="242"/>
      <c r="OL130" s="242"/>
      <c r="OM130" s="242"/>
      <c r="ON130" s="242"/>
      <c r="OO130" s="242"/>
      <c r="OP130" s="242"/>
      <c r="OQ130" s="242"/>
      <c r="OR130" s="242"/>
      <c r="OS130" s="242"/>
      <c r="OT130" s="242"/>
      <c r="OU130" s="242"/>
      <c r="OV130" s="242"/>
      <c r="OW130" s="242"/>
      <c r="OX130" s="242"/>
      <c r="OY130" s="242"/>
      <c r="OZ130" s="242"/>
      <c r="PA130" s="242"/>
      <c r="PB130" s="242"/>
      <c r="PC130" s="242"/>
      <c r="PD130" s="242"/>
      <c r="PE130" s="242"/>
      <c r="PF130" s="242"/>
      <c r="PG130" s="242"/>
      <c r="PH130" s="242"/>
      <c r="PI130" s="242"/>
      <c r="PJ130" s="242"/>
      <c r="PK130" s="242"/>
      <c r="PL130" s="242"/>
      <c r="PM130" s="242"/>
      <c r="PN130" s="242"/>
      <c r="PO130" s="242"/>
      <c r="PP130" s="242"/>
      <c r="PQ130" s="242"/>
      <c r="PR130" s="242"/>
      <c r="PS130" s="242"/>
      <c r="PT130" s="242"/>
      <c r="PU130" s="242"/>
      <c r="PV130" s="242"/>
      <c r="PW130" s="242"/>
      <c r="PX130" s="242"/>
      <c r="PY130" s="242"/>
      <c r="PZ130" s="242"/>
      <c r="QA130" s="242"/>
      <c r="QB130" s="242"/>
      <c r="QC130" s="242"/>
      <c r="QD130" s="242"/>
      <c r="QE130" s="242"/>
      <c r="QF130" s="242"/>
      <c r="QG130" s="242"/>
      <c r="QH130" s="242"/>
      <c r="QI130" s="242"/>
      <c r="QJ130" s="242"/>
      <c r="QK130" s="242"/>
      <c r="QL130" s="242"/>
      <c r="QM130" s="242"/>
      <c r="QN130" s="242"/>
      <c r="QO130" s="242"/>
      <c r="QP130" s="242"/>
      <c r="QQ130" s="242"/>
      <c r="QR130" s="242"/>
      <c r="QS130" s="242"/>
      <c r="QT130" s="242"/>
      <c r="QU130" s="242"/>
      <c r="QV130" s="242"/>
      <c r="QW130" s="242"/>
      <c r="QX130" s="242"/>
      <c r="QY130" s="242"/>
      <c r="QZ130" s="242"/>
      <c r="RA130" s="242"/>
      <c r="RB130" s="242"/>
      <c r="RC130" s="242"/>
      <c r="RD130" s="242"/>
      <c r="RE130" s="242"/>
      <c r="RF130" s="242"/>
      <c r="RG130" s="242"/>
      <c r="RH130" s="242"/>
      <c r="RI130" s="242"/>
      <c r="RJ130" s="242"/>
      <c r="RK130" s="242"/>
      <c r="RL130" s="242"/>
      <c r="RM130" s="242"/>
      <c r="RN130" s="242"/>
      <c r="RO130" s="242"/>
      <c r="RP130" s="242"/>
      <c r="RQ130" s="242"/>
      <c r="RR130" s="242"/>
      <c r="RS130" s="242"/>
      <c r="RT130" s="242"/>
      <c r="RU130" s="242"/>
      <c r="RV130" s="242"/>
      <c r="RW130" s="242"/>
      <c r="RX130" s="242"/>
      <c r="RY130" s="242"/>
      <c r="RZ130" s="242"/>
      <c r="SA130" s="242"/>
      <c r="SB130" s="242"/>
      <c r="SC130" s="242"/>
      <c r="SD130" s="242"/>
      <c r="SE130" s="242"/>
      <c r="SF130" s="242"/>
      <c r="SG130" s="242"/>
      <c r="SH130" s="242"/>
      <c r="SI130" s="242"/>
      <c r="SJ130" s="242"/>
      <c r="SK130" s="242"/>
      <c r="SL130" s="242"/>
      <c r="SM130" s="242"/>
      <c r="SN130" s="242"/>
      <c r="SO130" s="242"/>
      <c r="SP130" s="242"/>
      <c r="SQ130" s="242"/>
      <c r="SR130" s="242"/>
      <c r="SS130" s="242"/>
      <c r="ST130" s="242"/>
      <c r="SU130" s="242"/>
      <c r="SV130" s="242"/>
      <c r="SW130" s="242"/>
      <c r="SX130" s="242"/>
      <c r="SY130" s="242"/>
      <c r="SZ130" s="242"/>
      <c r="TA130" s="242"/>
      <c r="TB130" s="242"/>
      <c r="TC130" s="242"/>
      <c r="TD130" s="242"/>
      <c r="TE130" s="242"/>
      <c r="TF130" s="242"/>
      <c r="TG130" s="242"/>
      <c r="TH130" s="242"/>
      <c r="TI130" s="242"/>
      <c r="TJ130" s="242"/>
      <c r="TK130" s="242"/>
      <c r="TL130" s="242"/>
      <c r="TM130" s="242"/>
      <c r="TN130" s="242"/>
      <c r="TO130" s="242"/>
      <c r="TP130" s="242"/>
      <c r="TQ130" s="242"/>
      <c r="TR130" s="242"/>
      <c r="TS130" s="242"/>
      <c r="TT130" s="242"/>
      <c r="TU130" s="242"/>
      <c r="TV130" s="242"/>
      <c r="TW130" s="242"/>
      <c r="TX130" s="242"/>
      <c r="TY130" s="242"/>
      <c r="TZ130" s="242"/>
      <c r="UA130" s="242"/>
      <c r="UB130" s="242"/>
      <c r="UC130" s="242"/>
      <c r="UD130" s="242"/>
      <c r="UE130" s="242"/>
      <c r="UF130" s="242"/>
      <c r="UG130" s="242"/>
      <c r="UH130" s="242"/>
      <c r="UI130" s="242"/>
      <c r="UJ130" s="242"/>
      <c r="UK130" s="242"/>
      <c r="UL130" s="242"/>
      <c r="UM130" s="242"/>
      <c r="UN130" s="242"/>
      <c r="UO130" s="242"/>
      <c r="UP130" s="242"/>
      <c r="UQ130" s="242"/>
      <c r="UR130" s="242"/>
      <c r="US130" s="242"/>
      <c r="UT130" s="242"/>
      <c r="UU130" s="242"/>
      <c r="UV130" s="242"/>
      <c r="UW130" s="242"/>
      <c r="UX130" s="242"/>
      <c r="UY130" s="242"/>
      <c r="UZ130" s="242"/>
      <c r="VA130" s="242"/>
      <c r="VB130" s="242"/>
      <c r="VC130" s="242"/>
      <c r="VD130" s="242"/>
      <c r="VE130" s="242"/>
      <c r="VF130" s="242"/>
      <c r="VG130" s="242"/>
      <c r="VH130" s="242"/>
      <c r="VI130" s="242"/>
      <c r="VJ130" s="242"/>
      <c r="VK130" s="242"/>
      <c r="VL130" s="242"/>
      <c r="VM130" s="242"/>
      <c r="VN130" s="242"/>
      <c r="VO130" s="242"/>
      <c r="VP130" s="242"/>
      <c r="VQ130" s="242"/>
      <c r="VR130" s="242"/>
      <c r="VS130" s="242"/>
      <c r="VT130" s="242"/>
      <c r="VU130" s="242"/>
      <c r="VV130" s="242"/>
      <c r="VW130" s="242"/>
      <c r="VX130" s="242"/>
      <c r="VY130" s="242"/>
      <c r="VZ130" s="242"/>
      <c r="WA130" s="242"/>
      <c r="WB130" s="242"/>
      <c r="WC130" s="242"/>
      <c r="WD130" s="242"/>
      <c r="WE130" s="242"/>
      <c r="WF130" s="242"/>
      <c r="WG130" s="242"/>
      <c r="WH130" s="242"/>
      <c r="WI130" s="242"/>
      <c r="WJ130" s="242"/>
      <c r="WK130" s="242"/>
      <c r="WL130" s="242"/>
      <c r="WM130" s="242"/>
      <c r="WN130" s="242"/>
      <c r="WO130" s="242"/>
      <c r="WP130" s="242"/>
      <c r="WQ130" s="242"/>
      <c r="WR130" s="242"/>
      <c r="WS130" s="242"/>
      <c r="WT130" s="242"/>
      <c r="WU130" s="242"/>
      <c r="WV130" s="242"/>
      <c r="WW130" s="242"/>
      <c r="WX130" s="242"/>
      <c r="WY130" s="242"/>
      <c r="WZ130" s="242"/>
      <c r="XA130" s="242"/>
      <c r="XB130" s="242"/>
      <c r="XC130" s="242"/>
      <c r="XD130" s="242"/>
      <c r="XE130" s="242"/>
      <c r="XF130" s="242"/>
      <c r="XG130" s="242"/>
      <c r="XH130" s="242"/>
      <c r="XI130" s="242"/>
      <c r="XJ130" s="242"/>
      <c r="XK130" s="242"/>
      <c r="XL130" s="242"/>
      <c r="XM130" s="242"/>
      <c r="XN130" s="242"/>
      <c r="XO130" s="242"/>
      <c r="XP130" s="242"/>
      <c r="XQ130" s="242"/>
      <c r="XR130" s="242"/>
      <c r="XS130" s="242"/>
      <c r="XT130" s="242"/>
      <c r="XU130" s="242"/>
      <c r="XV130" s="242"/>
      <c r="XW130" s="242"/>
      <c r="XX130" s="242"/>
      <c r="XY130" s="242"/>
      <c r="XZ130" s="242"/>
      <c r="YA130" s="242"/>
      <c r="YB130" s="242"/>
      <c r="YC130" s="242"/>
      <c r="YD130" s="242"/>
      <c r="YE130" s="242"/>
      <c r="YF130" s="242"/>
      <c r="YG130" s="242"/>
      <c r="YH130" s="242"/>
      <c r="YI130" s="242"/>
      <c r="YJ130" s="242"/>
      <c r="YK130" s="242"/>
      <c r="YL130" s="242"/>
      <c r="YM130" s="242"/>
      <c r="YN130" s="242"/>
      <c r="YO130" s="242"/>
      <c r="YP130" s="242"/>
      <c r="YQ130" s="242"/>
      <c r="YR130" s="242"/>
      <c r="YS130" s="242"/>
      <c r="YT130" s="242"/>
      <c r="YU130" s="242"/>
      <c r="YV130" s="242"/>
      <c r="YW130" s="242"/>
      <c r="YX130" s="242"/>
      <c r="YY130" s="242"/>
      <c r="YZ130" s="242"/>
      <c r="ZA130" s="242"/>
      <c r="ZB130" s="242"/>
      <c r="ZC130" s="242"/>
      <c r="ZD130" s="242"/>
      <c r="ZE130" s="242"/>
      <c r="ZF130" s="242"/>
      <c r="ZG130" s="242"/>
      <c r="ZH130" s="242"/>
      <c r="ZI130" s="242"/>
      <c r="ZJ130" s="242"/>
      <c r="ZK130" s="242"/>
      <c r="ZL130" s="242"/>
      <c r="ZM130" s="242"/>
      <c r="ZN130" s="242"/>
      <c r="ZO130" s="242"/>
      <c r="ZP130" s="242"/>
      <c r="ZQ130" s="242"/>
      <c r="ZR130" s="242"/>
      <c r="ZS130" s="242"/>
      <c r="ZT130" s="242"/>
      <c r="ZU130" s="242"/>
      <c r="ZV130" s="242"/>
      <c r="ZW130" s="242"/>
      <c r="ZX130" s="242"/>
      <c r="ZY130" s="242"/>
      <c r="ZZ130" s="242"/>
      <c r="AAA130" s="242"/>
      <c r="AAB130" s="242"/>
      <c r="AAC130" s="242"/>
      <c r="AAD130" s="242"/>
      <c r="AAE130" s="242"/>
      <c r="AAF130" s="242"/>
      <c r="AAG130" s="242"/>
      <c r="AAH130" s="242"/>
      <c r="AAI130" s="242"/>
      <c r="AAJ130" s="242"/>
      <c r="AAK130" s="242"/>
      <c r="AAL130" s="242"/>
      <c r="AAM130" s="242"/>
      <c r="AAN130" s="242"/>
      <c r="AAO130" s="242"/>
      <c r="AAP130" s="242"/>
      <c r="AAQ130" s="242"/>
      <c r="AAR130" s="242"/>
      <c r="AAS130" s="242"/>
      <c r="AAT130" s="242"/>
      <c r="AAU130" s="242"/>
      <c r="AAV130" s="242"/>
      <c r="AAW130" s="242"/>
      <c r="AAX130" s="242"/>
      <c r="AAY130" s="242"/>
      <c r="AAZ130" s="242"/>
      <c r="ABA130" s="242"/>
      <c r="ABB130" s="242"/>
      <c r="ABC130" s="242"/>
      <c r="ABD130" s="242"/>
      <c r="ABE130" s="242"/>
      <c r="ABF130" s="242"/>
      <c r="ABG130" s="242"/>
      <c r="ABH130" s="242"/>
      <c r="ABI130" s="242"/>
      <c r="ABJ130" s="242"/>
      <c r="ABK130" s="242"/>
      <c r="ABL130" s="242"/>
      <c r="ABM130" s="242"/>
      <c r="ABN130" s="242"/>
      <c r="ABO130" s="242"/>
      <c r="ABP130" s="242"/>
      <c r="ABQ130" s="242"/>
      <c r="ABR130" s="242"/>
      <c r="ABS130" s="242"/>
      <c r="ABT130" s="242"/>
      <c r="ABU130" s="242"/>
      <c r="ABV130" s="242"/>
      <c r="ABW130" s="242"/>
      <c r="ABX130" s="242"/>
      <c r="ABY130" s="242"/>
      <c r="ABZ130" s="242"/>
      <c r="ACA130" s="242"/>
      <c r="ACB130" s="242"/>
      <c r="ACC130" s="242"/>
      <c r="ACD130" s="242"/>
      <c r="ACE130" s="242"/>
      <c r="ACF130" s="242"/>
      <c r="ACG130" s="242"/>
      <c r="ACH130" s="242"/>
      <c r="ACI130" s="242"/>
      <c r="ACJ130" s="242"/>
      <c r="ACK130" s="242"/>
      <c r="ACL130" s="242"/>
      <c r="ACM130" s="242"/>
      <c r="ACN130" s="242"/>
      <c r="ACO130" s="242"/>
      <c r="ACP130" s="242"/>
      <c r="ACQ130" s="242"/>
      <c r="ACR130" s="242"/>
      <c r="ACS130" s="242"/>
      <c r="ACT130" s="242"/>
      <c r="ACU130" s="242"/>
      <c r="ACV130" s="242"/>
      <c r="ACW130" s="242"/>
      <c r="ACX130" s="242"/>
      <c r="ACY130" s="242"/>
      <c r="ACZ130" s="242"/>
      <c r="ADA130" s="242"/>
      <c r="ADB130" s="242"/>
      <c r="ADC130" s="242"/>
      <c r="ADD130" s="242"/>
      <c r="ADE130" s="242"/>
      <c r="ADF130" s="242"/>
      <c r="ADG130" s="242"/>
      <c r="ADH130" s="242"/>
      <c r="ADI130" s="242"/>
      <c r="ADJ130" s="242"/>
      <c r="ADK130" s="242"/>
      <c r="ADL130" s="242"/>
      <c r="ADM130" s="242"/>
      <c r="ADN130" s="242"/>
      <c r="ADO130" s="242"/>
      <c r="ADP130" s="242"/>
      <c r="ADQ130" s="242"/>
      <c r="ADR130" s="242"/>
      <c r="ADS130" s="242"/>
      <c r="ADT130" s="242"/>
      <c r="ADU130" s="242"/>
      <c r="ADV130" s="242"/>
      <c r="ADW130" s="242"/>
      <c r="ADX130" s="242"/>
      <c r="ADY130" s="242"/>
      <c r="ADZ130" s="242"/>
      <c r="AEA130" s="242"/>
      <c r="AEB130" s="242"/>
      <c r="AEC130" s="242"/>
      <c r="AED130" s="242"/>
      <c r="AEE130" s="242"/>
      <c r="AEF130" s="242"/>
      <c r="AEG130" s="242"/>
      <c r="AEH130" s="242"/>
      <c r="AEI130" s="242"/>
      <c r="AEJ130" s="242"/>
      <c r="AEK130" s="242"/>
      <c r="AEL130" s="242"/>
      <c r="AEM130" s="242"/>
      <c r="AEN130" s="242"/>
      <c r="AEO130" s="242"/>
      <c r="AEP130" s="242"/>
      <c r="AEQ130" s="242"/>
      <c r="AER130" s="242"/>
      <c r="AES130" s="242"/>
      <c r="AET130" s="242"/>
      <c r="AEU130" s="242"/>
      <c r="AEV130" s="242"/>
      <c r="AEW130" s="242"/>
      <c r="AEX130" s="242"/>
      <c r="AEY130" s="242"/>
      <c r="AEZ130" s="242"/>
      <c r="AFA130" s="242"/>
      <c r="AFB130" s="242"/>
      <c r="AFC130" s="242"/>
      <c r="AFD130" s="242"/>
      <c r="AFE130" s="242"/>
      <c r="AFF130" s="242"/>
      <c r="AFG130" s="242"/>
      <c r="AFH130" s="242"/>
      <c r="AFI130" s="242"/>
      <c r="AFJ130" s="242"/>
      <c r="AFK130" s="242"/>
      <c r="AFL130" s="242"/>
      <c r="AFM130" s="242"/>
      <c r="AFN130" s="242"/>
      <c r="AFO130" s="242"/>
      <c r="AFP130" s="242"/>
      <c r="AFQ130" s="242"/>
      <c r="AFR130" s="242"/>
      <c r="AFS130" s="242"/>
      <c r="AFT130" s="242"/>
      <c r="AFU130" s="242"/>
      <c r="AFV130" s="242"/>
      <c r="AFW130" s="242"/>
      <c r="AFX130" s="242"/>
      <c r="AFY130" s="242"/>
      <c r="AFZ130" s="242"/>
      <c r="AGA130" s="242"/>
      <c r="AGB130" s="242"/>
      <c r="AGC130" s="242"/>
      <c r="AGD130" s="242"/>
      <c r="AGE130" s="242"/>
      <c r="AGF130" s="242"/>
      <c r="AGG130" s="242"/>
      <c r="AGH130" s="242"/>
      <c r="AGI130" s="242"/>
      <c r="AGJ130" s="242"/>
      <c r="AGK130" s="242"/>
      <c r="AGL130" s="242"/>
      <c r="AGM130" s="242"/>
      <c r="AGN130" s="242"/>
      <c r="AGO130" s="242"/>
      <c r="AGP130" s="242"/>
      <c r="AGQ130" s="242"/>
      <c r="AGR130" s="242"/>
      <c r="AGS130" s="242"/>
      <c r="AGT130" s="242"/>
      <c r="AGU130" s="242"/>
      <c r="AGV130" s="242"/>
      <c r="AGW130" s="242"/>
      <c r="AGX130" s="242"/>
      <c r="AGY130" s="242"/>
      <c r="AGZ130" s="242"/>
      <c r="AHA130" s="242"/>
      <c r="AHB130" s="242"/>
      <c r="AHC130" s="242"/>
      <c r="AHD130" s="242"/>
      <c r="AHE130" s="242"/>
      <c r="AHF130" s="242"/>
      <c r="AHG130" s="242"/>
      <c r="AHH130" s="242"/>
      <c r="AHI130" s="242"/>
      <c r="AHJ130" s="242"/>
      <c r="AHK130" s="242"/>
      <c r="AHL130" s="242"/>
      <c r="AHM130" s="242"/>
      <c r="AHN130" s="242"/>
      <c r="AHO130" s="242"/>
      <c r="AHP130" s="242"/>
      <c r="AHQ130" s="242"/>
      <c r="AHR130" s="242"/>
      <c r="AHS130" s="242"/>
      <c r="AHT130" s="242"/>
      <c r="AHU130" s="242"/>
      <c r="AHV130" s="242"/>
      <c r="AHW130" s="242"/>
      <c r="AHX130" s="242"/>
      <c r="AHY130" s="242"/>
      <c r="AHZ130" s="242"/>
      <c r="AIA130" s="242"/>
      <c r="AIB130" s="242"/>
      <c r="AIC130" s="242"/>
      <c r="AID130" s="242"/>
      <c r="AIE130" s="242"/>
      <c r="AIF130" s="242"/>
      <c r="AIG130" s="242"/>
      <c r="AIH130" s="242"/>
      <c r="AII130" s="242"/>
      <c r="AIJ130" s="242"/>
      <c r="AIK130" s="242"/>
      <c r="AIL130" s="242"/>
      <c r="AIM130" s="242"/>
      <c r="AIN130" s="242"/>
      <c r="AIO130" s="242"/>
      <c r="AIP130" s="242"/>
      <c r="AIQ130" s="242"/>
      <c r="AIR130" s="242"/>
      <c r="AIS130" s="242"/>
      <c r="AIT130" s="242"/>
      <c r="AIU130" s="242"/>
      <c r="AIV130" s="242"/>
      <c r="AIW130" s="242"/>
      <c r="AIX130" s="242"/>
      <c r="AIY130" s="242"/>
      <c r="AIZ130" s="242"/>
      <c r="AJA130" s="242"/>
      <c r="AJB130" s="242"/>
      <c r="AJC130" s="242"/>
      <c r="AJD130" s="242"/>
      <c r="AJE130" s="242"/>
      <c r="AJF130" s="242"/>
      <c r="AJG130" s="242"/>
      <c r="AJH130" s="242"/>
      <c r="AJI130" s="242"/>
      <c r="AJJ130" s="242"/>
      <c r="AJK130" s="242"/>
      <c r="AJL130" s="242"/>
      <c r="AJM130" s="242"/>
      <c r="AJN130" s="242"/>
      <c r="AJO130" s="242"/>
      <c r="AJP130" s="242"/>
      <c r="AJQ130" s="242"/>
      <c r="AJR130" s="242"/>
      <c r="AJS130" s="242"/>
      <c r="AJT130" s="242"/>
      <c r="AJU130" s="242"/>
      <c r="AJV130" s="242"/>
      <c r="AJW130" s="242"/>
      <c r="AJX130" s="242"/>
      <c r="AJY130" s="242"/>
      <c r="AJZ130" s="242"/>
      <c r="AKA130" s="242"/>
      <c r="AKB130" s="242"/>
      <c r="AKC130" s="242"/>
      <c r="AKD130" s="242"/>
      <c r="AKE130" s="242"/>
      <c r="AKF130" s="242"/>
      <c r="AKG130" s="242"/>
      <c r="AKH130" s="242"/>
      <c r="AKI130" s="242"/>
      <c r="AKJ130" s="242"/>
      <c r="AKK130" s="242"/>
      <c r="AKL130" s="242"/>
      <c r="AKM130" s="242"/>
      <c r="AKN130" s="242"/>
      <c r="AKO130" s="242"/>
      <c r="AKP130" s="242"/>
      <c r="AKQ130" s="242"/>
      <c r="AKR130" s="242"/>
      <c r="AKS130" s="242"/>
      <c r="AKT130" s="242"/>
      <c r="AKU130" s="242"/>
      <c r="AKV130" s="242"/>
      <c r="AKW130" s="242"/>
      <c r="AKX130" s="242"/>
      <c r="AKY130" s="242"/>
      <c r="AKZ130" s="242"/>
      <c r="ALA130" s="242"/>
      <c r="ALB130" s="242"/>
      <c r="ALC130" s="242"/>
      <c r="ALD130" s="242"/>
      <c r="ALE130" s="242"/>
      <c r="ALF130" s="242"/>
      <c r="ALG130" s="242"/>
      <c r="ALH130" s="242"/>
      <c r="ALI130" s="242"/>
      <c r="ALJ130" s="242"/>
      <c r="ALK130" s="242"/>
      <c r="ALL130" s="242"/>
      <c r="ALM130" s="242"/>
      <c r="ALN130" s="242"/>
      <c r="ALO130" s="242"/>
      <c r="ALP130" s="242"/>
      <c r="ALQ130" s="242"/>
      <c r="ALR130" s="242"/>
      <c r="ALS130" s="242"/>
      <c r="ALT130" s="242"/>
      <c r="ALU130" s="242"/>
      <c r="ALV130" s="242"/>
      <c r="ALW130" s="242"/>
      <c r="ALX130" s="242"/>
      <c r="ALY130" s="242"/>
      <c r="ALZ130" s="242"/>
      <c r="AMA130" s="242"/>
      <c r="AMB130" s="242"/>
      <c r="AMC130" s="242"/>
      <c r="AMD130" s="242"/>
      <c r="AME130" s="242"/>
      <c r="AMF130" s="242"/>
      <c r="AMG130" s="242"/>
      <c r="AMH130" s="242"/>
      <c r="AMI130" s="242"/>
      <c r="AMJ130" s="242"/>
      <c r="AMK130" s="242"/>
    </row>
    <row r="131" spans="1:1025" s="238" customFormat="1" ht="58.5" customHeight="1" x14ac:dyDescent="0.2">
      <c r="A131" s="270">
        <f>MAX(A119:A129)+0.01</f>
        <v>2.139999999999997</v>
      </c>
      <c r="B131" s="261" t="s">
        <v>485</v>
      </c>
      <c r="C131" s="260" t="s">
        <v>486</v>
      </c>
      <c r="D131" s="261" t="s">
        <v>34</v>
      </c>
      <c r="E131" s="262">
        <v>22</v>
      </c>
      <c r="F131" s="359"/>
      <c r="G131" s="267">
        <f>E131*F131</f>
        <v>0</v>
      </c>
      <c r="I131" s="239"/>
      <c r="J131" s="239"/>
      <c r="K131" s="240"/>
      <c r="L131" s="241"/>
      <c r="M131" s="240"/>
      <c r="N131" s="237"/>
      <c r="Q131" s="305"/>
      <c r="R131" s="305"/>
      <c r="S131" s="306"/>
    </row>
    <row r="132" spans="1:1025" s="238" customFormat="1" x14ac:dyDescent="0.2">
      <c r="A132" s="268"/>
      <c r="B132" s="269"/>
      <c r="C132" s="260"/>
      <c r="D132" s="261"/>
      <c r="E132" s="262"/>
      <c r="F132" s="359"/>
      <c r="G132" s="267"/>
      <c r="I132" s="239"/>
      <c r="J132" s="239"/>
      <c r="K132" s="240"/>
      <c r="L132" s="241"/>
      <c r="M132" s="240"/>
    </row>
    <row r="133" spans="1:1025" s="238" customFormat="1" ht="57.75" customHeight="1" x14ac:dyDescent="0.2">
      <c r="A133" s="270">
        <f>MAX(A121:A131)+0.01</f>
        <v>2.1499999999999968</v>
      </c>
      <c r="B133" s="261" t="s">
        <v>485</v>
      </c>
      <c r="C133" s="260" t="s">
        <v>487</v>
      </c>
      <c r="D133" s="261" t="s">
        <v>34</v>
      </c>
      <c r="E133" s="262">
        <v>17</v>
      </c>
      <c r="F133" s="359"/>
      <c r="G133" s="267">
        <f>E133*F133</f>
        <v>0</v>
      </c>
      <c r="I133" s="239"/>
      <c r="J133" s="239"/>
      <c r="K133" s="240"/>
      <c r="L133" s="241"/>
      <c r="M133" s="240"/>
      <c r="N133" s="237"/>
      <c r="Q133" s="305"/>
      <c r="R133" s="305"/>
      <c r="S133" s="306"/>
    </row>
    <row r="134" spans="1:1025" s="238" customFormat="1" x14ac:dyDescent="0.2">
      <c r="A134" s="268"/>
      <c r="B134" s="269"/>
      <c r="C134" s="260"/>
      <c r="D134" s="261"/>
      <c r="E134" s="262"/>
      <c r="F134" s="359"/>
      <c r="G134" s="267"/>
      <c r="I134" s="239"/>
      <c r="J134" s="239"/>
      <c r="K134" s="240"/>
      <c r="L134" s="241"/>
      <c r="M134" s="240"/>
    </row>
    <row r="135" spans="1:1025" s="238" customFormat="1" ht="51" x14ac:dyDescent="0.2">
      <c r="A135" s="270">
        <f>MAX(A123:A133)+0.01</f>
        <v>2.1599999999999966</v>
      </c>
      <c r="B135" s="261" t="s">
        <v>488</v>
      </c>
      <c r="C135" s="260" t="s">
        <v>489</v>
      </c>
      <c r="D135" s="261" t="s">
        <v>34</v>
      </c>
      <c r="E135" s="262">
        <v>122</v>
      </c>
      <c r="F135" s="359"/>
      <c r="G135" s="267">
        <f>E135*F135</f>
        <v>0</v>
      </c>
      <c r="I135" s="239"/>
      <c r="J135" s="239"/>
      <c r="K135" s="240"/>
      <c r="L135" s="241"/>
      <c r="M135" s="240"/>
      <c r="N135" s="237"/>
    </row>
    <row r="136" spans="1:1025" s="238" customFormat="1" x14ac:dyDescent="0.2">
      <c r="A136" s="268"/>
      <c r="B136" s="269"/>
      <c r="C136" s="260"/>
      <c r="D136" s="261"/>
      <c r="E136" s="262"/>
      <c r="F136" s="359"/>
      <c r="G136" s="267"/>
      <c r="I136" s="239"/>
      <c r="J136" s="239"/>
      <c r="K136" s="240"/>
      <c r="L136" s="241"/>
      <c r="M136" s="240"/>
    </row>
    <row r="137" spans="1:1025" ht="63.75" x14ac:dyDescent="0.2">
      <c r="A137" s="270">
        <f>MAX(A125:A135)+0.01</f>
        <v>2.1699999999999964</v>
      </c>
      <c r="B137" s="261" t="s">
        <v>485</v>
      </c>
      <c r="C137" s="260" t="s">
        <v>490</v>
      </c>
      <c r="D137" s="261" t="s">
        <v>34</v>
      </c>
      <c r="E137" s="262">
        <v>284</v>
      </c>
      <c r="F137" s="359"/>
      <c r="G137" s="267">
        <f>E137*F137</f>
        <v>0</v>
      </c>
      <c r="N137" s="237"/>
      <c r="Q137" s="305"/>
      <c r="R137" s="305"/>
      <c r="S137" s="306"/>
    </row>
    <row r="138" spans="1:1025" x14ac:dyDescent="0.2">
      <c r="D138" s="261"/>
      <c r="E138" s="262"/>
      <c r="F138" s="359"/>
      <c r="G138" s="267"/>
    </row>
    <row r="139" spans="1:1025" ht="63.75" x14ac:dyDescent="0.2">
      <c r="A139" s="270">
        <f>MAX(A127:A137)+0.01</f>
        <v>2.1799999999999962</v>
      </c>
      <c r="B139" s="261" t="s">
        <v>485</v>
      </c>
      <c r="C139" s="260" t="s">
        <v>491</v>
      </c>
      <c r="D139" s="261" t="s">
        <v>34</v>
      </c>
      <c r="E139" s="262">
        <v>30</v>
      </c>
      <c r="F139" s="359"/>
      <c r="G139" s="267">
        <f>E139*F139</f>
        <v>0</v>
      </c>
      <c r="N139" s="237"/>
      <c r="Q139" s="305"/>
      <c r="R139" s="305"/>
      <c r="S139" s="306"/>
    </row>
    <row r="140" spans="1:1025" x14ac:dyDescent="0.2">
      <c r="D140" s="261"/>
      <c r="E140" s="262"/>
      <c r="F140" s="359"/>
      <c r="G140" s="267"/>
    </row>
    <row r="141" spans="1:1025" ht="51" x14ac:dyDescent="0.2">
      <c r="A141" s="270">
        <f>MAX(A129:A139)+0.01</f>
        <v>2.1899999999999959</v>
      </c>
      <c r="B141" s="261" t="s">
        <v>492</v>
      </c>
      <c r="C141" s="260" t="s">
        <v>493</v>
      </c>
      <c r="D141" s="261" t="s">
        <v>494</v>
      </c>
      <c r="E141" s="262">
        <v>285</v>
      </c>
      <c r="F141" s="359"/>
      <c r="G141" s="267">
        <f>E141*F141</f>
        <v>0</v>
      </c>
      <c r="N141" s="237"/>
    </row>
    <row r="142" spans="1:1025" x14ac:dyDescent="0.2">
      <c r="D142" s="261"/>
      <c r="E142" s="262"/>
      <c r="F142" s="359"/>
      <c r="G142" s="267"/>
    </row>
    <row r="143" spans="1:1025" ht="51" x14ac:dyDescent="0.2">
      <c r="A143" s="270">
        <f>MAX(A131:A141)+0.01</f>
        <v>2.1999999999999957</v>
      </c>
      <c r="B143" s="261" t="s">
        <v>495</v>
      </c>
      <c r="C143" s="260" t="s">
        <v>496</v>
      </c>
      <c r="D143" s="261" t="s">
        <v>39</v>
      </c>
      <c r="E143" s="262">
        <v>67</v>
      </c>
      <c r="F143" s="359"/>
      <c r="G143" s="267">
        <f>E143*F143</f>
        <v>0</v>
      </c>
    </row>
    <row r="144" spans="1:1025" s="238" customFormat="1" x14ac:dyDescent="0.2">
      <c r="A144" s="268"/>
      <c r="B144" s="269"/>
      <c r="C144" s="307"/>
      <c r="D144" s="261"/>
      <c r="E144" s="262"/>
      <c r="F144" s="359"/>
      <c r="G144" s="267"/>
      <c r="I144" s="239"/>
      <c r="J144" s="239"/>
      <c r="K144" s="240"/>
      <c r="L144" s="241"/>
      <c r="M144" s="240"/>
    </row>
    <row r="145" spans="1:256" s="238" customFormat="1" x14ac:dyDescent="0.2">
      <c r="A145" s="268"/>
      <c r="B145" s="269"/>
      <c r="C145" s="268" t="s">
        <v>497</v>
      </c>
      <c r="D145" s="261"/>
      <c r="E145" s="262"/>
      <c r="F145" s="359"/>
      <c r="G145" s="267"/>
      <c r="I145" s="239"/>
      <c r="J145" s="239"/>
      <c r="K145" s="240"/>
      <c r="L145" s="241"/>
      <c r="M145" s="240"/>
    </row>
    <row r="146" spans="1:256" s="238" customFormat="1" x14ac:dyDescent="0.2">
      <c r="A146" s="268"/>
      <c r="B146" s="269"/>
      <c r="C146" s="268"/>
      <c r="D146" s="261"/>
      <c r="E146" s="262"/>
      <c r="F146" s="359"/>
      <c r="G146" s="267"/>
      <c r="I146" s="239"/>
      <c r="J146" s="239"/>
      <c r="K146" s="240"/>
      <c r="L146" s="241"/>
      <c r="M146" s="240"/>
    </row>
    <row r="147" spans="1:256" s="238" customFormat="1" ht="38.25" x14ac:dyDescent="0.2">
      <c r="A147" s="270">
        <f>MAX(A135:A145)+0.01</f>
        <v>2.2099999999999955</v>
      </c>
      <c r="B147" s="261" t="s">
        <v>498</v>
      </c>
      <c r="C147" s="260" t="s">
        <v>499</v>
      </c>
      <c r="D147" s="261" t="s">
        <v>500</v>
      </c>
      <c r="E147" s="262">
        <v>160</v>
      </c>
      <c r="F147" s="359"/>
      <c r="G147" s="267">
        <f>E147*F147</f>
        <v>0</v>
      </c>
      <c r="I147" s="239"/>
      <c r="J147" s="239"/>
      <c r="K147" s="240"/>
      <c r="L147" s="241"/>
      <c r="M147" s="240"/>
    </row>
    <row r="148" spans="1:256" s="242" customFormat="1" x14ac:dyDescent="0.2">
      <c r="A148" s="268"/>
      <c r="B148" s="269"/>
      <c r="C148" s="307"/>
      <c r="D148" s="261"/>
      <c r="E148" s="262"/>
      <c r="F148" s="359"/>
      <c r="G148" s="267"/>
      <c r="H148" s="238"/>
      <c r="I148" s="239"/>
      <c r="J148" s="239"/>
      <c r="K148" s="240"/>
      <c r="L148" s="241"/>
      <c r="M148" s="240"/>
      <c r="N148" s="238"/>
      <c r="O148" s="238"/>
      <c r="P148" s="238"/>
      <c r="Q148" s="238"/>
      <c r="R148" s="238"/>
      <c r="S148" s="238"/>
      <c r="T148" s="238"/>
      <c r="U148" s="238"/>
      <c r="V148" s="238"/>
      <c r="W148" s="238"/>
      <c r="X148" s="238"/>
      <c r="Y148" s="238"/>
      <c r="Z148" s="238"/>
      <c r="AA148" s="238"/>
      <c r="AB148" s="238"/>
      <c r="AC148" s="238"/>
      <c r="AD148" s="238"/>
      <c r="AE148" s="238"/>
      <c r="AF148" s="238"/>
      <c r="AG148" s="238"/>
      <c r="AH148" s="238"/>
      <c r="AI148" s="238"/>
      <c r="AJ148" s="238"/>
      <c r="AK148" s="238"/>
      <c r="AL148" s="238"/>
      <c r="AM148" s="238"/>
      <c r="AN148" s="238"/>
      <c r="AO148" s="238"/>
      <c r="AP148" s="238"/>
      <c r="AQ148" s="238"/>
      <c r="AR148" s="238"/>
      <c r="AS148" s="238"/>
      <c r="AT148" s="238"/>
      <c r="AU148" s="238"/>
      <c r="AV148" s="238"/>
      <c r="AW148" s="238"/>
      <c r="AX148" s="238"/>
      <c r="AY148" s="238"/>
      <c r="AZ148" s="238"/>
      <c r="BA148" s="238"/>
      <c r="BB148" s="238"/>
      <c r="BC148" s="238"/>
      <c r="BD148" s="238"/>
      <c r="BE148" s="238"/>
      <c r="BF148" s="238"/>
      <c r="BG148" s="238"/>
      <c r="BH148" s="238"/>
      <c r="BI148" s="238"/>
      <c r="BJ148" s="238"/>
      <c r="BK148" s="238"/>
      <c r="BL148" s="238"/>
      <c r="BM148" s="238"/>
      <c r="BN148" s="238"/>
      <c r="BO148" s="238"/>
      <c r="BP148" s="238"/>
      <c r="BQ148" s="238"/>
      <c r="BR148" s="238"/>
      <c r="BS148" s="238"/>
      <c r="BT148" s="238"/>
      <c r="BU148" s="238"/>
      <c r="BV148" s="238"/>
      <c r="BW148" s="238"/>
      <c r="BX148" s="238"/>
      <c r="BY148" s="238"/>
      <c r="BZ148" s="238"/>
      <c r="CA148" s="238"/>
      <c r="CB148" s="238"/>
      <c r="CC148" s="238"/>
      <c r="CD148" s="238"/>
      <c r="CE148" s="238"/>
      <c r="CF148" s="238"/>
      <c r="CG148" s="238"/>
      <c r="CH148" s="238"/>
      <c r="CI148" s="238"/>
      <c r="CJ148" s="238"/>
      <c r="CK148" s="238"/>
      <c r="CL148" s="238"/>
      <c r="CM148" s="238"/>
      <c r="CN148" s="238"/>
      <c r="CO148" s="238"/>
      <c r="CP148" s="238"/>
      <c r="CQ148" s="238"/>
      <c r="CR148" s="238"/>
      <c r="CS148" s="238"/>
      <c r="CT148" s="238"/>
      <c r="CU148" s="238"/>
      <c r="CV148" s="238"/>
      <c r="CW148" s="238"/>
      <c r="CX148" s="238"/>
      <c r="CY148" s="238"/>
      <c r="CZ148" s="238"/>
      <c r="DA148" s="238"/>
      <c r="DB148" s="238"/>
      <c r="DC148" s="238"/>
      <c r="DD148" s="238"/>
      <c r="DE148" s="238"/>
      <c r="DF148" s="238"/>
      <c r="DG148" s="238"/>
      <c r="DH148" s="238"/>
      <c r="DI148" s="238"/>
      <c r="DJ148" s="238"/>
      <c r="DK148" s="238"/>
      <c r="DL148" s="238"/>
      <c r="DM148" s="238"/>
      <c r="DN148" s="238"/>
      <c r="DO148" s="238"/>
      <c r="DP148" s="238"/>
      <c r="DQ148" s="238"/>
      <c r="DR148" s="238"/>
      <c r="DS148" s="238"/>
      <c r="DT148" s="238"/>
      <c r="DU148" s="238"/>
      <c r="DV148" s="238"/>
      <c r="DW148" s="238"/>
      <c r="DX148" s="238"/>
      <c r="DY148" s="238"/>
      <c r="DZ148" s="238"/>
      <c r="EA148" s="238"/>
      <c r="EB148" s="238"/>
      <c r="EC148" s="238"/>
      <c r="ED148" s="238"/>
      <c r="EE148" s="238"/>
      <c r="EF148" s="238"/>
      <c r="EG148" s="238"/>
      <c r="EH148" s="238"/>
      <c r="EI148" s="238"/>
      <c r="EJ148" s="238"/>
      <c r="EK148" s="238"/>
      <c r="EL148" s="238"/>
      <c r="EM148" s="238"/>
      <c r="EN148" s="238"/>
      <c r="EO148" s="238"/>
      <c r="EP148" s="238"/>
      <c r="EQ148" s="238"/>
      <c r="ER148" s="238"/>
      <c r="ES148" s="238"/>
      <c r="ET148" s="238"/>
      <c r="EU148" s="238"/>
      <c r="EV148" s="238"/>
      <c r="EW148" s="238"/>
      <c r="EX148" s="238"/>
      <c r="EY148" s="238"/>
      <c r="EZ148" s="238"/>
      <c r="FA148" s="238"/>
      <c r="FB148" s="238"/>
      <c r="FC148" s="238"/>
      <c r="FD148" s="238"/>
      <c r="FE148" s="238"/>
      <c r="FF148" s="238"/>
      <c r="FG148" s="238"/>
      <c r="FH148" s="238"/>
      <c r="FI148" s="238"/>
      <c r="FJ148" s="238"/>
      <c r="FK148" s="238"/>
      <c r="FL148" s="238"/>
      <c r="FM148" s="238"/>
      <c r="FN148" s="238"/>
      <c r="FO148" s="238"/>
      <c r="FP148" s="238"/>
      <c r="FQ148" s="238"/>
      <c r="FR148" s="238"/>
      <c r="FS148" s="238"/>
      <c r="FT148" s="238"/>
      <c r="FU148" s="238"/>
      <c r="FV148" s="238"/>
      <c r="FW148" s="238"/>
      <c r="FX148" s="238"/>
      <c r="FY148" s="238"/>
      <c r="FZ148" s="238"/>
      <c r="GA148" s="238"/>
      <c r="GB148" s="238"/>
      <c r="GC148" s="238"/>
      <c r="GD148" s="238"/>
      <c r="GE148" s="238"/>
      <c r="GF148" s="238"/>
      <c r="GG148" s="238"/>
      <c r="GH148" s="238"/>
      <c r="GI148" s="238"/>
      <c r="GJ148" s="238"/>
      <c r="GK148" s="238"/>
      <c r="GL148" s="238"/>
      <c r="GM148" s="238"/>
      <c r="GN148" s="238"/>
      <c r="GO148" s="238"/>
      <c r="GP148" s="238"/>
      <c r="GQ148" s="238"/>
      <c r="GR148" s="238"/>
      <c r="GS148" s="238"/>
      <c r="GT148" s="238"/>
      <c r="GU148" s="238"/>
      <c r="GV148" s="238"/>
      <c r="GW148" s="238"/>
      <c r="GX148" s="238"/>
      <c r="GY148" s="238"/>
      <c r="GZ148" s="238"/>
      <c r="HA148" s="238"/>
      <c r="HB148" s="238"/>
      <c r="HC148" s="238"/>
      <c r="HD148" s="238"/>
      <c r="HE148" s="238"/>
      <c r="HF148" s="238"/>
      <c r="HG148" s="238"/>
      <c r="HH148" s="238"/>
      <c r="HI148" s="238"/>
      <c r="HJ148" s="238"/>
      <c r="HK148" s="238"/>
      <c r="HL148" s="238"/>
      <c r="HM148" s="238"/>
      <c r="HN148" s="238"/>
      <c r="HO148" s="238"/>
      <c r="HP148" s="238"/>
      <c r="HQ148" s="238"/>
      <c r="HR148" s="238"/>
      <c r="HS148" s="238"/>
      <c r="HT148" s="238"/>
      <c r="HU148" s="238"/>
      <c r="HV148" s="238"/>
      <c r="HW148" s="238"/>
      <c r="HX148" s="238"/>
      <c r="HY148" s="238"/>
      <c r="HZ148" s="238"/>
      <c r="IA148" s="238"/>
      <c r="IB148" s="238"/>
      <c r="IC148" s="238"/>
      <c r="ID148" s="238"/>
      <c r="IE148" s="238"/>
      <c r="IF148" s="238"/>
      <c r="IG148" s="238"/>
      <c r="IH148" s="238"/>
      <c r="II148" s="238"/>
      <c r="IJ148" s="238"/>
      <c r="IK148" s="238"/>
      <c r="IL148" s="238"/>
      <c r="IM148" s="238"/>
      <c r="IN148" s="238"/>
      <c r="IO148" s="238"/>
      <c r="IP148" s="238"/>
      <c r="IQ148" s="238"/>
      <c r="IR148" s="238"/>
      <c r="IS148" s="238"/>
      <c r="IT148" s="238"/>
      <c r="IU148" s="238"/>
      <c r="IV148" s="238"/>
    </row>
    <row r="149" spans="1:256" s="238" customFormat="1" ht="38.25" x14ac:dyDescent="0.2">
      <c r="A149" s="270">
        <f>MAX(A137:A147)+0.01</f>
        <v>2.2199999999999953</v>
      </c>
      <c r="B149" s="261" t="s">
        <v>498</v>
      </c>
      <c r="C149" s="260" t="s">
        <v>501</v>
      </c>
      <c r="D149" s="261" t="s">
        <v>500</v>
      </c>
      <c r="E149" s="262">
        <v>75</v>
      </c>
      <c r="F149" s="359"/>
      <c r="G149" s="267">
        <f>E149*F149</f>
        <v>0</v>
      </c>
      <c r="I149" s="239"/>
      <c r="J149" s="239"/>
      <c r="K149" s="240"/>
      <c r="L149" s="241"/>
      <c r="M149" s="240"/>
    </row>
    <row r="150" spans="1:256" s="242" customFormat="1" x14ac:dyDescent="0.2">
      <c r="A150" s="268"/>
      <c r="B150" s="269"/>
      <c r="C150" s="307"/>
      <c r="D150" s="261"/>
      <c r="E150" s="262"/>
      <c r="F150" s="359"/>
      <c r="G150" s="267"/>
      <c r="H150" s="238"/>
      <c r="I150" s="239"/>
      <c r="J150" s="239"/>
      <c r="K150" s="240"/>
      <c r="L150" s="241"/>
      <c r="M150" s="240"/>
      <c r="N150" s="238"/>
      <c r="O150" s="238"/>
      <c r="P150" s="238"/>
      <c r="Q150" s="238"/>
      <c r="R150" s="238"/>
      <c r="S150" s="238"/>
      <c r="T150" s="238"/>
      <c r="U150" s="238"/>
      <c r="V150" s="238"/>
      <c r="W150" s="238"/>
      <c r="X150" s="238"/>
      <c r="Y150" s="238"/>
      <c r="Z150" s="238"/>
      <c r="AA150" s="238"/>
      <c r="AB150" s="238"/>
      <c r="AC150" s="238"/>
      <c r="AD150" s="238"/>
      <c r="AE150" s="238"/>
      <c r="AF150" s="238"/>
      <c r="AG150" s="238"/>
      <c r="AH150" s="238"/>
      <c r="AI150" s="238"/>
      <c r="AJ150" s="238"/>
      <c r="AK150" s="238"/>
      <c r="AL150" s="238"/>
      <c r="AM150" s="238"/>
      <c r="AN150" s="238"/>
      <c r="AO150" s="238"/>
      <c r="AP150" s="238"/>
      <c r="AQ150" s="238"/>
      <c r="AR150" s="238"/>
      <c r="AS150" s="238"/>
      <c r="AT150" s="238"/>
      <c r="AU150" s="238"/>
      <c r="AV150" s="238"/>
      <c r="AW150" s="238"/>
      <c r="AX150" s="238"/>
      <c r="AY150" s="238"/>
      <c r="AZ150" s="238"/>
      <c r="BA150" s="238"/>
      <c r="BB150" s="238"/>
      <c r="BC150" s="238"/>
      <c r="BD150" s="238"/>
      <c r="BE150" s="238"/>
      <c r="BF150" s="238"/>
      <c r="BG150" s="238"/>
      <c r="BH150" s="238"/>
      <c r="BI150" s="238"/>
      <c r="BJ150" s="238"/>
      <c r="BK150" s="238"/>
      <c r="BL150" s="238"/>
      <c r="BM150" s="238"/>
      <c r="BN150" s="238"/>
      <c r="BO150" s="238"/>
      <c r="BP150" s="238"/>
      <c r="BQ150" s="238"/>
      <c r="BR150" s="238"/>
      <c r="BS150" s="238"/>
      <c r="BT150" s="238"/>
      <c r="BU150" s="238"/>
      <c r="BV150" s="238"/>
      <c r="BW150" s="238"/>
      <c r="BX150" s="238"/>
      <c r="BY150" s="238"/>
      <c r="BZ150" s="238"/>
      <c r="CA150" s="238"/>
      <c r="CB150" s="238"/>
      <c r="CC150" s="238"/>
      <c r="CD150" s="238"/>
      <c r="CE150" s="238"/>
      <c r="CF150" s="238"/>
      <c r="CG150" s="238"/>
      <c r="CH150" s="238"/>
      <c r="CI150" s="238"/>
      <c r="CJ150" s="238"/>
      <c r="CK150" s="238"/>
      <c r="CL150" s="238"/>
      <c r="CM150" s="238"/>
      <c r="CN150" s="238"/>
      <c r="CO150" s="238"/>
      <c r="CP150" s="238"/>
      <c r="CQ150" s="238"/>
      <c r="CR150" s="238"/>
      <c r="CS150" s="238"/>
      <c r="CT150" s="238"/>
      <c r="CU150" s="238"/>
      <c r="CV150" s="238"/>
      <c r="CW150" s="238"/>
      <c r="CX150" s="238"/>
      <c r="CY150" s="238"/>
      <c r="CZ150" s="238"/>
      <c r="DA150" s="238"/>
      <c r="DB150" s="238"/>
      <c r="DC150" s="238"/>
      <c r="DD150" s="238"/>
      <c r="DE150" s="238"/>
      <c r="DF150" s="238"/>
      <c r="DG150" s="238"/>
      <c r="DH150" s="238"/>
      <c r="DI150" s="238"/>
      <c r="DJ150" s="238"/>
      <c r="DK150" s="238"/>
      <c r="DL150" s="238"/>
      <c r="DM150" s="238"/>
      <c r="DN150" s="238"/>
      <c r="DO150" s="238"/>
      <c r="DP150" s="238"/>
      <c r="DQ150" s="238"/>
      <c r="DR150" s="238"/>
      <c r="DS150" s="238"/>
      <c r="DT150" s="238"/>
      <c r="DU150" s="238"/>
      <c r="DV150" s="238"/>
      <c r="DW150" s="238"/>
      <c r="DX150" s="238"/>
      <c r="DY150" s="238"/>
      <c r="DZ150" s="238"/>
      <c r="EA150" s="238"/>
      <c r="EB150" s="238"/>
      <c r="EC150" s="238"/>
      <c r="ED150" s="238"/>
      <c r="EE150" s="238"/>
      <c r="EF150" s="238"/>
      <c r="EG150" s="238"/>
      <c r="EH150" s="238"/>
      <c r="EI150" s="238"/>
      <c r="EJ150" s="238"/>
      <c r="EK150" s="238"/>
      <c r="EL150" s="238"/>
      <c r="EM150" s="238"/>
      <c r="EN150" s="238"/>
      <c r="EO150" s="238"/>
      <c r="EP150" s="238"/>
      <c r="EQ150" s="238"/>
      <c r="ER150" s="238"/>
      <c r="ES150" s="238"/>
      <c r="ET150" s="238"/>
      <c r="EU150" s="238"/>
      <c r="EV150" s="238"/>
      <c r="EW150" s="238"/>
      <c r="EX150" s="238"/>
      <c r="EY150" s="238"/>
      <c r="EZ150" s="238"/>
      <c r="FA150" s="238"/>
      <c r="FB150" s="238"/>
      <c r="FC150" s="238"/>
      <c r="FD150" s="238"/>
      <c r="FE150" s="238"/>
      <c r="FF150" s="238"/>
      <c r="FG150" s="238"/>
      <c r="FH150" s="238"/>
      <c r="FI150" s="238"/>
      <c r="FJ150" s="238"/>
      <c r="FK150" s="238"/>
      <c r="FL150" s="238"/>
      <c r="FM150" s="238"/>
      <c r="FN150" s="238"/>
      <c r="FO150" s="238"/>
      <c r="FP150" s="238"/>
      <c r="FQ150" s="238"/>
      <c r="FR150" s="238"/>
      <c r="FS150" s="238"/>
      <c r="FT150" s="238"/>
      <c r="FU150" s="238"/>
      <c r="FV150" s="238"/>
      <c r="FW150" s="238"/>
      <c r="FX150" s="238"/>
      <c r="FY150" s="238"/>
      <c r="FZ150" s="238"/>
      <c r="GA150" s="238"/>
      <c r="GB150" s="238"/>
      <c r="GC150" s="238"/>
      <c r="GD150" s="238"/>
      <c r="GE150" s="238"/>
      <c r="GF150" s="238"/>
      <c r="GG150" s="238"/>
      <c r="GH150" s="238"/>
      <c r="GI150" s="238"/>
      <c r="GJ150" s="238"/>
      <c r="GK150" s="238"/>
      <c r="GL150" s="238"/>
      <c r="GM150" s="238"/>
      <c r="GN150" s="238"/>
      <c r="GO150" s="238"/>
      <c r="GP150" s="238"/>
      <c r="GQ150" s="238"/>
      <c r="GR150" s="238"/>
      <c r="GS150" s="238"/>
      <c r="GT150" s="238"/>
      <c r="GU150" s="238"/>
      <c r="GV150" s="238"/>
      <c r="GW150" s="238"/>
      <c r="GX150" s="238"/>
      <c r="GY150" s="238"/>
      <c r="GZ150" s="238"/>
      <c r="HA150" s="238"/>
      <c r="HB150" s="238"/>
      <c r="HC150" s="238"/>
      <c r="HD150" s="238"/>
      <c r="HE150" s="238"/>
      <c r="HF150" s="238"/>
      <c r="HG150" s="238"/>
      <c r="HH150" s="238"/>
      <c r="HI150" s="238"/>
      <c r="HJ150" s="238"/>
      <c r="HK150" s="238"/>
      <c r="HL150" s="238"/>
      <c r="HM150" s="238"/>
      <c r="HN150" s="238"/>
      <c r="HO150" s="238"/>
      <c r="HP150" s="238"/>
      <c r="HQ150" s="238"/>
      <c r="HR150" s="238"/>
      <c r="HS150" s="238"/>
      <c r="HT150" s="238"/>
      <c r="HU150" s="238"/>
      <c r="HV150" s="238"/>
      <c r="HW150" s="238"/>
      <c r="HX150" s="238"/>
      <c r="HY150" s="238"/>
      <c r="HZ150" s="238"/>
      <c r="IA150" s="238"/>
      <c r="IB150" s="238"/>
      <c r="IC150" s="238"/>
      <c r="ID150" s="238"/>
      <c r="IE150" s="238"/>
      <c r="IF150" s="238"/>
      <c r="IG150" s="238"/>
      <c r="IH150" s="238"/>
      <c r="II150" s="238"/>
      <c r="IJ150" s="238"/>
      <c r="IK150" s="238"/>
      <c r="IL150" s="238"/>
      <c r="IM150" s="238"/>
      <c r="IN150" s="238"/>
      <c r="IO150" s="238"/>
      <c r="IP150" s="238"/>
      <c r="IQ150" s="238"/>
      <c r="IR150" s="238"/>
      <c r="IS150" s="238"/>
      <c r="IT150" s="238"/>
      <c r="IU150" s="238"/>
      <c r="IV150" s="238"/>
    </row>
    <row r="151" spans="1:256" s="242" customFormat="1" x14ac:dyDescent="0.2">
      <c r="A151" s="270">
        <f>MAX(A139:A149)+0.01</f>
        <v>2.2299999999999951</v>
      </c>
      <c r="B151" s="261" t="s">
        <v>502</v>
      </c>
      <c r="C151" s="260" t="s">
        <v>503</v>
      </c>
      <c r="D151" s="261" t="s">
        <v>500</v>
      </c>
      <c r="E151" s="262">
        <v>235</v>
      </c>
      <c r="F151" s="359"/>
      <c r="G151" s="267">
        <f>E151*F151</f>
        <v>0</v>
      </c>
      <c r="H151" s="238"/>
      <c r="I151" s="239"/>
      <c r="J151" s="239"/>
      <c r="K151" s="240"/>
      <c r="L151" s="241"/>
      <c r="M151" s="240"/>
      <c r="N151" s="238"/>
      <c r="O151" s="238"/>
      <c r="P151" s="238"/>
      <c r="Q151" s="238"/>
      <c r="R151" s="238"/>
      <c r="S151" s="238"/>
      <c r="T151" s="238"/>
      <c r="U151" s="238"/>
      <c r="V151" s="238"/>
      <c r="W151" s="238"/>
      <c r="X151" s="238"/>
      <c r="Y151" s="238"/>
      <c r="Z151" s="238"/>
      <c r="AA151" s="238"/>
      <c r="AB151" s="238"/>
      <c r="AC151" s="238"/>
      <c r="AD151" s="238"/>
      <c r="AE151" s="238"/>
      <c r="AF151" s="238"/>
      <c r="AG151" s="238"/>
      <c r="AH151" s="238"/>
      <c r="AI151" s="238"/>
      <c r="AJ151" s="238"/>
      <c r="AK151" s="238"/>
      <c r="AL151" s="238"/>
      <c r="AM151" s="238"/>
      <c r="AN151" s="238"/>
      <c r="AO151" s="238"/>
      <c r="AP151" s="238"/>
      <c r="AQ151" s="238"/>
      <c r="AR151" s="238"/>
      <c r="AS151" s="238"/>
      <c r="AT151" s="238"/>
      <c r="AU151" s="238"/>
      <c r="AV151" s="238"/>
      <c r="AW151" s="238"/>
      <c r="AX151" s="238"/>
      <c r="AY151" s="238"/>
      <c r="AZ151" s="238"/>
      <c r="BA151" s="238"/>
      <c r="BB151" s="238"/>
      <c r="BC151" s="238"/>
      <c r="BD151" s="238"/>
      <c r="BE151" s="238"/>
      <c r="BF151" s="238"/>
      <c r="BG151" s="238"/>
      <c r="BH151" s="238"/>
      <c r="BI151" s="238"/>
      <c r="BJ151" s="238"/>
      <c r="BK151" s="238"/>
      <c r="BL151" s="238"/>
      <c r="BM151" s="238"/>
      <c r="BN151" s="238"/>
      <c r="BO151" s="238"/>
      <c r="BP151" s="238"/>
      <c r="BQ151" s="238"/>
      <c r="BR151" s="238"/>
      <c r="BS151" s="238"/>
      <c r="BT151" s="238"/>
      <c r="BU151" s="238"/>
      <c r="BV151" s="238"/>
      <c r="BW151" s="238"/>
      <c r="BX151" s="238"/>
      <c r="BY151" s="238"/>
      <c r="BZ151" s="238"/>
      <c r="CA151" s="238"/>
      <c r="CB151" s="238"/>
      <c r="CC151" s="238"/>
      <c r="CD151" s="238"/>
      <c r="CE151" s="238"/>
      <c r="CF151" s="238"/>
      <c r="CG151" s="238"/>
      <c r="CH151" s="238"/>
      <c r="CI151" s="238"/>
      <c r="CJ151" s="238"/>
      <c r="CK151" s="238"/>
      <c r="CL151" s="238"/>
      <c r="CM151" s="238"/>
      <c r="CN151" s="238"/>
      <c r="CO151" s="238"/>
      <c r="CP151" s="238"/>
      <c r="CQ151" s="238"/>
      <c r="CR151" s="238"/>
      <c r="CS151" s="238"/>
      <c r="CT151" s="238"/>
      <c r="CU151" s="238"/>
      <c r="CV151" s="238"/>
      <c r="CW151" s="238"/>
      <c r="CX151" s="238"/>
      <c r="CY151" s="238"/>
      <c r="CZ151" s="238"/>
      <c r="DA151" s="238"/>
      <c r="DB151" s="238"/>
      <c r="DC151" s="238"/>
      <c r="DD151" s="238"/>
      <c r="DE151" s="238"/>
      <c r="DF151" s="238"/>
      <c r="DG151" s="238"/>
      <c r="DH151" s="238"/>
      <c r="DI151" s="238"/>
      <c r="DJ151" s="238"/>
      <c r="DK151" s="238"/>
      <c r="DL151" s="238"/>
      <c r="DM151" s="238"/>
      <c r="DN151" s="238"/>
      <c r="DO151" s="238"/>
      <c r="DP151" s="238"/>
      <c r="DQ151" s="238"/>
      <c r="DR151" s="238"/>
      <c r="DS151" s="238"/>
      <c r="DT151" s="238"/>
      <c r="DU151" s="238"/>
      <c r="DV151" s="238"/>
      <c r="DW151" s="238"/>
      <c r="DX151" s="238"/>
      <c r="DY151" s="238"/>
      <c r="DZ151" s="238"/>
      <c r="EA151" s="238"/>
      <c r="EB151" s="238"/>
      <c r="EC151" s="238"/>
      <c r="ED151" s="238"/>
      <c r="EE151" s="238"/>
      <c r="EF151" s="238"/>
      <c r="EG151" s="238"/>
      <c r="EH151" s="238"/>
      <c r="EI151" s="238"/>
      <c r="EJ151" s="238"/>
      <c r="EK151" s="238"/>
      <c r="EL151" s="238"/>
      <c r="EM151" s="238"/>
      <c r="EN151" s="238"/>
      <c r="EO151" s="238"/>
      <c r="EP151" s="238"/>
      <c r="EQ151" s="238"/>
      <c r="ER151" s="238"/>
      <c r="ES151" s="238"/>
      <c r="ET151" s="238"/>
      <c r="EU151" s="238"/>
      <c r="EV151" s="238"/>
      <c r="EW151" s="238"/>
      <c r="EX151" s="238"/>
      <c r="EY151" s="238"/>
      <c r="EZ151" s="238"/>
      <c r="FA151" s="238"/>
      <c r="FB151" s="238"/>
      <c r="FC151" s="238"/>
      <c r="FD151" s="238"/>
      <c r="FE151" s="238"/>
      <c r="FF151" s="238"/>
      <c r="FG151" s="238"/>
      <c r="FH151" s="238"/>
      <c r="FI151" s="238"/>
      <c r="FJ151" s="238"/>
      <c r="FK151" s="238"/>
      <c r="FL151" s="238"/>
      <c r="FM151" s="238"/>
      <c r="FN151" s="238"/>
      <c r="FO151" s="238"/>
      <c r="FP151" s="238"/>
      <c r="FQ151" s="238"/>
      <c r="FR151" s="238"/>
      <c r="FS151" s="238"/>
      <c r="FT151" s="238"/>
      <c r="FU151" s="238"/>
      <c r="FV151" s="238"/>
      <c r="FW151" s="238"/>
      <c r="FX151" s="238"/>
      <c r="FY151" s="238"/>
      <c r="FZ151" s="238"/>
      <c r="GA151" s="238"/>
      <c r="GB151" s="238"/>
      <c r="GC151" s="238"/>
      <c r="GD151" s="238"/>
      <c r="GE151" s="238"/>
      <c r="GF151" s="238"/>
      <c r="GG151" s="238"/>
      <c r="GH151" s="238"/>
      <c r="GI151" s="238"/>
      <c r="GJ151" s="238"/>
      <c r="GK151" s="238"/>
      <c r="GL151" s="238"/>
      <c r="GM151" s="238"/>
      <c r="GN151" s="238"/>
      <c r="GO151" s="238"/>
      <c r="GP151" s="238"/>
      <c r="GQ151" s="238"/>
      <c r="GR151" s="238"/>
      <c r="GS151" s="238"/>
      <c r="GT151" s="238"/>
      <c r="GU151" s="238"/>
      <c r="GV151" s="238"/>
      <c r="GW151" s="238"/>
      <c r="GX151" s="238"/>
      <c r="GY151" s="238"/>
      <c r="GZ151" s="238"/>
      <c r="HA151" s="238"/>
      <c r="HB151" s="238"/>
      <c r="HC151" s="238"/>
      <c r="HD151" s="238"/>
      <c r="HE151" s="238"/>
      <c r="HF151" s="238"/>
      <c r="HG151" s="238"/>
      <c r="HH151" s="238"/>
      <c r="HI151" s="238"/>
      <c r="HJ151" s="238"/>
      <c r="HK151" s="238"/>
      <c r="HL151" s="238"/>
      <c r="HM151" s="238"/>
      <c r="HN151" s="238"/>
      <c r="HO151" s="238"/>
      <c r="HP151" s="238"/>
      <c r="HQ151" s="238"/>
      <c r="HR151" s="238"/>
      <c r="HS151" s="238"/>
      <c r="HT151" s="238"/>
      <c r="HU151" s="238"/>
      <c r="HV151" s="238"/>
      <c r="HW151" s="238"/>
      <c r="HX151" s="238"/>
      <c r="HY151" s="238"/>
      <c r="HZ151" s="238"/>
      <c r="IA151" s="238"/>
      <c r="IB151" s="238"/>
      <c r="IC151" s="238"/>
      <c r="ID151" s="238"/>
      <c r="IE151" s="238"/>
      <c r="IF151" s="238"/>
      <c r="IG151" s="238"/>
      <c r="IH151" s="238"/>
      <c r="II151" s="238"/>
      <c r="IJ151" s="238"/>
      <c r="IK151" s="238"/>
      <c r="IL151" s="238"/>
      <c r="IM151" s="238"/>
      <c r="IN151" s="238"/>
      <c r="IO151" s="238"/>
      <c r="IP151" s="238"/>
      <c r="IQ151" s="238"/>
      <c r="IR151" s="238"/>
      <c r="IS151" s="238"/>
      <c r="IT151" s="238"/>
      <c r="IU151" s="238"/>
      <c r="IV151" s="238"/>
    </row>
    <row r="152" spans="1:256" s="242" customFormat="1" x14ac:dyDescent="0.2">
      <c r="A152" s="270"/>
      <c r="B152" s="317"/>
      <c r="C152" s="307"/>
      <c r="D152" s="261"/>
      <c r="E152" s="262"/>
      <c r="F152" s="359"/>
      <c r="G152" s="267"/>
      <c r="H152" s="238"/>
      <c r="I152" s="239"/>
      <c r="J152" s="239"/>
      <c r="K152" s="240"/>
      <c r="L152" s="241"/>
      <c r="M152" s="240"/>
      <c r="N152" s="238"/>
      <c r="O152" s="238"/>
      <c r="P152" s="238"/>
      <c r="Q152" s="238"/>
      <c r="R152" s="238"/>
      <c r="S152" s="238"/>
      <c r="T152" s="238"/>
      <c r="U152" s="238"/>
      <c r="V152" s="238"/>
      <c r="W152" s="238"/>
      <c r="X152" s="238"/>
      <c r="Y152" s="238"/>
      <c r="Z152" s="238"/>
      <c r="AA152" s="238"/>
      <c r="AB152" s="238"/>
      <c r="AC152" s="238"/>
      <c r="AD152" s="238"/>
      <c r="AE152" s="238"/>
      <c r="AF152" s="238"/>
      <c r="AG152" s="238"/>
      <c r="AH152" s="238"/>
      <c r="AI152" s="238"/>
      <c r="AJ152" s="238"/>
      <c r="AK152" s="238"/>
      <c r="AL152" s="238"/>
      <c r="AM152" s="238"/>
      <c r="AN152" s="238"/>
      <c r="AO152" s="238"/>
      <c r="AP152" s="238"/>
      <c r="AQ152" s="238"/>
      <c r="AR152" s="238"/>
      <c r="AS152" s="238"/>
      <c r="AT152" s="238"/>
      <c r="AU152" s="238"/>
      <c r="AV152" s="238"/>
      <c r="AW152" s="238"/>
      <c r="AX152" s="238"/>
      <c r="AY152" s="238"/>
      <c r="AZ152" s="238"/>
      <c r="BA152" s="238"/>
      <c r="BB152" s="238"/>
      <c r="BC152" s="238"/>
      <c r="BD152" s="238"/>
      <c r="BE152" s="238"/>
      <c r="BF152" s="238"/>
      <c r="BG152" s="238"/>
      <c r="BH152" s="238"/>
      <c r="BI152" s="238"/>
      <c r="BJ152" s="238"/>
      <c r="BK152" s="238"/>
      <c r="BL152" s="238"/>
      <c r="BM152" s="238"/>
      <c r="BN152" s="238"/>
      <c r="BO152" s="238"/>
      <c r="BP152" s="238"/>
      <c r="BQ152" s="238"/>
      <c r="BR152" s="238"/>
      <c r="BS152" s="238"/>
      <c r="BT152" s="238"/>
      <c r="BU152" s="238"/>
      <c r="BV152" s="238"/>
      <c r="BW152" s="238"/>
      <c r="BX152" s="238"/>
      <c r="BY152" s="238"/>
      <c r="BZ152" s="238"/>
      <c r="CA152" s="238"/>
      <c r="CB152" s="238"/>
      <c r="CC152" s="238"/>
      <c r="CD152" s="238"/>
      <c r="CE152" s="238"/>
      <c r="CF152" s="238"/>
      <c r="CG152" s="238"/>
      <c r="CH152" s="238"/>
      <c r="CI152" s="238"/>
      <c r="CJ152" s="238"/>
      <c r="CK152" s="238"/>
      <c r="CL152" s="238"/>
      <c r="CM152" s="238"/>
      <c r="CN152" s="238"/>
      <c r="CO152" s="238"/>
      <c r="CP152" s="238"/>
      <c r="CQ152" s="238"/>
      <c r="CR152" s="238"/>
      <c r="CS152" s="238"/>
      <c r="CT152" s="238"/>
      <c r="CU152" s="238"/>
      <c r="CV152" s="238"/>
      <c r="CW152" s="238"/>
      <c r="CX152" s="238"/>
      <c r="CY152" s="238"/>
      <c r="CZ152" s="238"/>
      <c r="DA152" s="238"/>
      <c r="DB152" s="238"/>
      <c r="DC152" s="238"/>
      <c r="DD152" s="238"/>
      <c r="DE152" s="238"/>
      <c r="DF152" s="238"/>
      <c r="DG152" s="238"/>
      <c r="DH152" s="238"/>
      <c r="DI152" s="238"/>
      <c r="DJ152" s="238"/>
      <c r="DK152" s="238"/>
      <c r="DL152" s="238"/>
      <c r="DM152" s="238"/>
      <c r="DN152" s="238"/>
      <c r="DO152" s="238"/>
      <c r="DP152" s="238"/>
      <c r="DQ152" s="238"/>
      <c r="DR152" s="238"/>
      <c r="DS152" s="238"/>
      <c r="DT152" s="238"/>
      <c r="DU152" s="238"/>
      <c r="DV152" s="238"/>
      <c r="DW152" s="238"/>
      <c r="DX152" s="238"/>
      <c r="DY152" s="238"/>
      <c r="DZ152" s="238"/>
      <c r="EA152" s="238"/>
      <c r="EB152" s="238"/>
      <c r="EC152" s="238"/>
      <c r="ED152" s="238"/>
      <c r="EE152" s="238"/>
      <c r="EF152" s="238"/>
      <c r="EG152" s="238"/>
      <c r="EH152" s="238"/>
      <c r="EI152" s="238"/>
      <c r="EJ152" s="238"/>
      <c r="EK152" s="238"/>
      <c r="EL152" s="238"/>
      <c r="EM152" s="238"/>
      <c r="EN152" s="238"/>
      <c r="EO152" s="238"/>
      <c r="EP152" s="238"/>
      <c r="EQ152" s="238"/>
      <c r="ER152" s="238"/>
      <c r="ES152" s="238"/>
      <c r="ET152" s="238"/>
      <c r="EU152" s="238"/>
      <c r="EV152" s="238"/>
      <c r="EW152" s="238"/>
      <c r="EX152" s="238"/>
      <c r="EY152" s="238"/>
      <c r="EZ152" s="238"/>
      <c r="FA152" s="238"/>
      <c r="FB152" s="238"/>
      <c r="FC152" s="238"/>
      <c r="FD152" s="238"/>
      <c r="FE152" s="238"/>
      <c r="FF152" s="238"/>
      <c r="FG152" s="238"/>
      <c r="FH152" s="238"/>
      <c r="FI152" s="238"/>
      <c r="FJ152" s="238"/>
      <c r="FK152" s="238"/>
      <c r="FL152" s="238"/>
      <c r="FM152" s="238"/>
      <c r="FN152" s="238"/>
      <c r="FO152" s="238"/>
      <c r="FP152" s="238"/>
      <c r="FQ152" s="238"/>
      <c r="FR152" s="238"/>
      <c r="FS152" s="238"/>
      <c r="FT152" s="238"/>
      <c r="FU152" s="238"/>
      <c r="FV152" s="238"/>
      <c r="FW152" s="238"/>
      <c r="FX152" s="238"/>
      <c r="FY152" s="238"/>
      <c r="FZ152" s="238"/>
      <c r="GA152" s="238"/>
      <c r="GB152" s="238"/>
      <c r="GC152" s="238"/>
      <c r="GD152" s="238"/>
      <c r="GE152" s="238"/>
      <c r="GF152" s="238"/>
      <c r="GG152" s="238"/>
      <c r="GH152" s="238"/>
      <c r="GI152" s="238"/>
      <c r="GJ152" s="238"/>
      <c r="GK152" s="238"/>
      <c r="GL152" s="238"/>
      <c r="GM152" s="238"/>
      <c r="GN152" s="238"/>
      <c r="GO152" s="238"/>
      <c r="GP152" s="238"/>
      <c r="GQ152" s="238"/>
      <c r="GR152" s="238"/>
      <c r="GS152" s="238"/>
      <c r="GT152" s="238"/>
      <c r="GU152" s="238"/>
      <c r="GV152" s="238"/>
      <c r="GW152" s="238"/>
      <c r="GX152" s="238"/>
      <c r="GY152" s="238"/>
      <c r="GZ152" s="238"/>
      <c r="HA152" s="238"/>
      <c r="HB152" s="238"/>
      <c r="HC152" s="238"/>
      <c r="HD152" s="238"/>
      <c r="HE152" s="238"/>
      <c r="HF152" s="238"/>
      <c r="HG152" s="238"/>
      <c r="HH152" s="238"/>
      <c r="HI152" s="238"/>
      <c r="HJ152" s="238"/>
      <c r="HK152" s="238"/>
      <c r="HL152" s="238"/>
      <c r="HM152" s="238"/>
      <c r="HN152" s="238"/>
      <c r="HO152" s="238"/>
      <c r="HP152" s="238"/>
      <c r="HQ152" s="238"/>
      <c r="HR152" s="238"/>
      <c r="HS152" s="238"/>
      <c r="HT152" s="238"/>
      <c r="HU152" s="238"/>
      <c r="HV152" s="238"/>
      <c r="HW152" s="238"/>
      <c r="HX152" s="238"/>
      <c r="HY152" s="238"/>
      <c r="HZ152" s="238"/>
      <c r="IA152" s="238"/>
      <c r="IB152" s="238"/>
      <c r="IC152" s="238"/>
      <c r="ID152" s="238"/>
      <c r="IE152" s="238"/>
      <c r="IF152" s="238"/>
      <c r="IG152" s="238"/>
      <c r="IH152" s="238"/>
      <c r="II152" s="238"/>
      <c r="IJ152" s="238"/>
      <c r="IK152" s="238"/>
      <c r="IL152" s="238"/>
      <c r="IM152" s="238"/>
      <c r="IN152" s="238"/>
      <c r="IO152" s="238"/>
      <c r="IP152" s="238"/>
      <c r="IQ152" s="238"/>
      <c r="IR152" s="238"/>
      <c r="IS152" s="238"/>
      <c r="IT152" s="238"/>
      <c r="IU152" s="238"/>
      <c r="IV152" s="238"/>
    </row>
    <row r="153" spans="1:256" s="238" customFormat="1" x14ac:dyDescent="0.2">
      <c r="A153" s="268"/>
      <c r="B153" s="269"/>
      <c r="C153" s="268" t="s">
        <v>504</v>
      </c>
      <c r="D153" s="261"/>
      <c r="E153" s="262"/>
      <c r="F153" s="359"/>
      <c r="G153" s="267"/>
      <c r="I153" s="239"/>
      <c r="J153" s="239"/>
      <c r="K153" s="240"/>
      <c r="L153" s="241"/>
      <c r="M153" s="240"/>
    </row>
    <row r="154" spans="1:256" s="238" customFormat="1" x14ac:dyDescent="0.2">
      <c r="A154" s="268"/>
      <c r="B154" s="269"/>
      <c r="C154" s="268"/>
      <c r="D154" s="261"/>
      <c r="E154" s="262"/>
      <c r="F154" s="359"/>
      <c r="G154" s="267"/>
      <c r="I154" s="239"/>
      <c r="J154" s="239"/>
      <c r="K154" s="240"/>
      <c r="L154" s="241"/>
      <c r="M154" s="240"/>
    </row>
    <row r="155" spans="1:256" s="238" customFormat="1" ht="38.25" x14ac:dyDescent="0.2">
      <c r="A155" s="270">
        <f>MAX(A143:A153)+0.01</f>
        <v>2.2399999999999949</v>
      </c>
      <c r="B155" s="261" t="s">
        <v>505</v>
      </c>
      <c r="C155" s="260" t="s">
        <v>506</v>
      </c>
      <c r="D155" s="261" t="s">
        <v>507</v>
      </c>
      <c r="E155" s="262">
        <v>70</v>
      </c>
      <c r="F155" s="359"/>
      <c r="G155" s="267">
        <f>E155*F155</f>
        <v>0</v>
      </c>
      <c r="I155" s="239"/>
      <c r="J155" s="239"/>
      <c r="K155" s="240"/>
      <c r="L155" s="241"/>
      <c r="M155" s="240"/>
    </row>
    <row r="156" spans="1:256" s="242" customFormat="1" x14ac:dyDescent="0.2">
      <c r="A156" s="268"/>
      <c r="B156" s="269"/>
      <c r="C156" s="307"/>
      <c r="D156" s="261"/>
      <c r="E156" s="262"/>
      <c r="F156" s="359"/>
      <c r="G156" s="267"/>
      <c r="H156" s="238"/>
      <c r="I156" s="239"/>
      <c r="J156" s="239"/>
      <c r="K156" s="240"/>
      <c r="L156" s="241"/>
      <c r="M156" s="240"/>
      <c r="N156" s="238"/>
      <c r="O156" s="238"/>
      <c r="P156" s="238"/>
      <c r="Q156" s="238"/>
      <c r="R156" s="238"/>
      <c r="S156" s="238"/>
      <c r="T156" s="238"/>
      <c r="U156" s="238"/>
      <c r="V156" s="238"/>
      <c r="W156" s="238"/>
      <c r="X156" s="238"/>
      <c r="Y156" s="238"/>
      <c r="Z156" s="238"/>
      <c r="AA156" s="238"/>
      <c r="AB156" s="238"/>
      <c r="AC156" s="238"/>
      <c r="AD156" s="238"/>
      <c r="AE156" s="238"/>
      <c r="AF156" s="238"/>
      <c r="AG156" s="238"/>
      <c r="AH156" s="238"/>
      <c r="AI156" s="238"/>
      <c r="AJ156" s="238"/>
      <c r="AK156" s="238"/>
      <c r="AL156" s="238"/>
      <c r="AM156" s="238"/>
      <c r="AN156" s="238"/>
      <c r="AO156" s="238"/>
      <c r="AP156" s="238"/>
      <c r="AQ156" s="238"/>
      <c r="AR156" s="238"/>
      <c r="AS156" s="238"/>
      <c r="AT156" s="238"/>
      <c r="AU156" s="238"/>
      <c r="AV156" s="238"/>
      <c r="AW156" s="238"/>
      <c r="AX156" s="238"/>
      <c r="AY156" s="238"/>
      <c r="AZ156" s="238"/>
      <c r="BA156" s="238"/>
      <c r="BB156" s="238"/>
      <c r="BC156" s="238"/>
      <c r="BD156" s="238"/>
      <c r="BE156" s="238"/>
      <c r="BF156" s="238"/>
      <c r="BG156" s="238"/>
      <c r="BH156" s="238"/>
      <c r="BI156" s="238"/>
      <c r="BJ156" s="238"/>
      <c r="BK156" s="238"/>
      <c r="BL156" s="238"/>
      <c r="BM156" s="238"/>
      <c r="BN156" s="238"/>
      <c r="BO156" s="238"/>
      <c r="BP156" s="238"/>
      <c r="BQ156" s="238"/>
      <c r="BR156" s="238"/>
      <c r="BS156" s="238"/>
      <c r="BT156" s="238"/>
      <c r="BU156" s="238"/>
      <c r="BV156" s="238"/>
      <c r="BW156" s="238"/>
      <c r="BX156" s="238"/>
      <c r="BY156" s="238"/>
      <c r="BZ156" s="238"/>
      <c r="CA156" s="238"/>
      <c r="CB156" s="238"/>
      <c r="CC156" s="238"/>
      <c r="CD156" s="238"/>
      <c r="CE156" s="238"/>
      <c r="CF156" s="238"/>
      <c r="CG156" s="238"/>
      <c r="CH156" s="238"/>
      <c r="CI156" s="238"/>
      <c r="CJ156" s="238"/>
      <c r="CK156" s="238"/>
      <c r="CL156" s="238"/>
      <c r="CM156" s="238"/>
      <c r="CN156" s="238"/>
      <c r="CO156" s="238"/>
      <c r="CP156" s="238"/>
      <c r="CQ156" s="238"/>
      <c r="CR156" s="238"/>
      <c r="CS156" s="238"/>
      <c r="CT156" s="238"/>
      <c r="CU156" s="238"/>
      <c r="CV156" s="238"/>
      <c r="CW156" s="238"/>
      <c r="CX156" s="238"/>
      <c r="CY156" s="238"/>
      <c r="CZ156" s="238"/>
      <c r="DA156" s="238"/>
      <c r="DB156" s="238"/>
      <c r="DC156" s="238"/>
      <c r="DD156" s="238"/>
      <c r="DE156" s="238"/>
      <c r="DF156" s="238"/>
      <c r="DG156" s="238"/>
      <c r="DH156" s="238"/>
      <c r="DI156" s="238"/>
      <c r="DJ156" s="238"/>
      <c r="DK156" s="238"/>
      <c r="DL156" s="238"/>
      <c r="DM156" s="238"/>
      <c r="DN156" s="238"/>
      <c r="DO156" s="238"/>
      <c r="DP156" s="238"/>
      <c r="DQ156" s="238"/>
      <c r="DR156" s="238"/>
      <c r="DS156" s="238"/>
      <c r="DT156" s="238"/>
      <c r="DU156" s="238"/>
      <c r="DV156" s="238"/>
      <c r="DW156" s="238"/>
      <c r="DX156" s="238"/>
      <c r="DY156" s="238"/>
      <c r="DZ156" s="238"/>
      <c r="EA156" s="238"/>
      <c r="EB156" s="238"/>
      <c r="EC156" s="238"/>
      <c r="ED156" s="238"/>
      <c r="EE156" s="238"/>
      <c r="EF156" s="238"/>
      <c r="EG156" s="238"/>
      <c r="EH156" s="238"/>
      <c r="EI156" s="238"/>
      <c r="EJ156" s="238"/>
      <c r="EK156" s="238"/>
      <c r="EL156" s="238"/>
      <c r="EM156" s="238"/>
      <c r="EN156" s="238"/>
      <c r="EO156" s="238"/>
      <c r="EP156" s="238"/>
      <c r="EQ156" s="238"/>
      <c r="ER156" s="238"/>
      <c r="ES156" s="238"/>
      <c r="ET156" s="238"/>
      <c r="EU156" s="238"/>
      <c r="EV156" s="238"/>
      <c r="EW156" s="238"/>
      <c r="EX156" s="238"/>
      <c r="EY156" s="238"/>
      <c r="EZ156" s="238"/>
      <c r="FA156" s="238"/>
      <c r="FB156" s="238"/>
      <c r="FC156" s="238"/>
      <c r="FD156" s="238"/>
      <c r="FE156" s="238"/>
      <c r="FF156" s="238"/>
      <c r="FG156" s="238"/>
      <c r="FH156" s="238"/>
      <c r="FI156" s="238"/>
      <c r="FJ156" s="238"/>
      <c r="FK156" s="238"/>
      <c r="FL156" s="238"/>
      <c r="FM156" s="238"/>
      <c r="FN156" s="238"/>
      <c r="FO156" s="238"/>
      <c r="FP156" s="238"/>
      <c r="FQ156" s="238"/>
      <c r="FR156" s="238"/>
      <c r="FS156" s="238"/>
      <c r="FT156" s="238"/>
      <c r="FU156" s="238"/>
      <c r="FV156" s="238"/>
      <c r="FW156" s="238"/>
      <c r="FX156" s="238"/>
      <c r="FY156" s="238"/>
      <c r="FZ156" s="238"/>
      <c r="GA156" s="238"/>
      <c r="GB156" s="238"/>
      <c r="GC156" s="238"/>
      <c r="GD156" s="238"/>
      <c r="GE156" s="238"/>
      <c r="GF156" s="238"/>
      <c r="GG156" s="238"/>
      <c r="GH156" s="238"/>
      <c r="GI156" s="238"/>
      <c r="GJ156" s="238"/>
      <c r="GK156" s="238"/>
      <c r="GL156" s="238"/>
      <c r="GM156" s="238"/>
      <c r="GN156" s="238"/>
      <c r="GO156" s="238"/>
      <c r="GP156" s="238"/>
      <c r="GQ156" s="238"/>
      <c r="GR156" s="238"/>
      <c r="GS156" s="238"/>
      <c r="GT156" s="238"/>
      <c r="GU156" s="238"/>
      <c r="GV156" s="238"/>
      <c r="GW156" s="238"/>
      <c r="GX156" s="238"/>
      <c r="GY156" s="238"/>
      <c r="GZ156" s="238"/>
      <c r="HA156" s="238"/>
      <c r="HB156" s="238"/>
      <c r="HC156" s="238"/>
      <c r="HD156" s="238"/>
      <c r="HE156" s="238"/>
      <c r="HF156" s="238"/>
      <c r="HG156" s="238"/>
      <c r="HH156" s="238"/>
      <c r="HI156" s="238"/>
      <c r="HJ156" s="238"/>
      <c r="HK156" s="238"/>
      <c r="HL156" s="238"/>
      <c r="HM156" s="238"/>
      <c r="HN156" s="238"/>
      <c r="HO156" s="238"/>
      <c r="HP156" s="238"/>
      <c r="HQ156" s="238"/>
      <c r="HR156" s="238"/>
      <c r="HS156" s="238"/>
      <c r="HT156" s="238"/>
      <c r="HU156" s="238"/>
      <c r="HV156" s="238"/>
      <c r="HW156" s="238"/>
      <c r="HX156" s="238"/>
      <c r="HY156" s="238"/>
      <c r="HZ156" s="238"/>
      <c r="IA156" s="238"/>
      <c r="IB156" s="238"/>
      <c r="IC156" s="238"/>
      <c r="ID156" s="238"/>
      <c r="IE156" s="238"/>
      <c r="IF156" s="238"/>
      <c r="IG156" s="238"/>
      <c r="IH156" s="238"/>
      <c r="II156" s="238"/>
      <c r="IJ156" s="238"/>
      <c r="IK156" s="238"/>
      <c r="IL156" s="238"/>
      <c r="IM156" s="238"/>
      <c r="IN156" s="238"/>
      <c r="IO156" s="238"/>
      <c r="IP156" s="238"/>
      <c r="IQ156" s="238"/>
      <c r="IR156" s="238"/>
      <c r="IS156" s="238"/>
      <c r="IT156" s="238"/>
      <c r="IU156" s="238"/>
      <c r="IV156" s="238"/>
    </row>
    <row r="157" spans="1:256" s="238" customFormat="1" ht="38.25" x14ac:dyDescent="0.2">
      <c r="A157" s="270">
        <f>MAX(A145:A155)+0.01</f>
        <v>2.2499999999999947</v>
      </c>
      <c r="B157" s="261" t="s">
        <v>508</v>
      </c>
      <c r="C157" s="260" t="s">
        <v>509</v>
      </c>
      <c r="D157" s="261" t="s">
        <v>507</v>
      </c>
      <c r="E157" s="262">
        <v>1272</v>
      </c>
      <c r="F157" s="359"/>
      <c r="G157" s="267">
        <f>E157*F157</f>
        <v>0</v>
      </c>
      <c r="I157" s="239"/>
      <c r="J157" s="239"/>
      <c r="K157" s="240"/>
      <c r="L157" s="241"/>
      <c r="M157" s="240"/>
    </row>
    <row r="158" spans="1:256" s="242" customFormat="1" x14ac:dyDescent="0.2">
      <c r="A158" s="268"/>
      <c r="B158" s="269"/>
      <c r="C158" s="307"/>
      <c r="D158" s="261"/>
      <c r="E158" s="262"/>
      <c r="F158" s="359"/>
      <c r="G158" s="267"/>
      <c r="H158" s="238"/>
      <c r="I158" s="239"/>
      <c r="J158" s="239"/>
      <c r="K158" s="240"/>
      <c r="L158" s="241"/>
      <c r="M158" s="240"/>
      <c r="N158" s="238"/>
      <c r="O158" s="238"/>
      <c r="P158" s="238"/>
      <c r="Q158" s="238"/>
      <c r="R158" s="238"/>
      <c r="S158" s="238"/>
      <c r="T158" s="238"/>
      <c r="U158" s="238"/>
      <c r="V158" s="238"/>
      <c r="W158" s="238"/>
      <c r="X158" s="238"/>
      <c r="Y158" s="238"/>
      <c r="Z158" s="238"/>
      <c r="AA158" s="238"/>
      <c r="AB158" s="238"/>
      <c r="AC158" s="238"/>
      <c r="AD158" s="238"/>
      <c r="AE158" s="238"/>
      <c r="AF158" s="238"/>
      <c r="AG158" s="238"/>
      <c r="AH158" s="238"/>
      <c r="AI158" s="238"/>
      <c r="AJ158" s="238"/>
      <c r="AK158" s="238"/>
      <c r="AL158" s="238"/>
      <c r="AM158" s="238"/>
      <c r="AN158" s="238"/>
      <c r="AO158" s="238"/>
      <c r="AP158" s="238"/>
      <c r="AQ158" s="238"/>
      <c r="AR158" s="238"/>
      <c r="AS158" s="238"/>
      <c r="AT158" s="238"/>
      <c r="AU158" s="238"/>
      <c r="AV158" s="238"/>
      <c r="AW158" s="238"/>
      <c r="AX158" s="238"/>
      <c r="AY158" s="238"/>
      <c r="AZ158" s="238"/>
      <c r="BA158" s="238"/>
      <c r="BB158" s="238"/>
      <c r="BC158" s="238"/>
      <c r="BD158" s="238"/>
      <c r="BE158" s="238"/>
      <c r="BF158" s="238"/>
      <c r="BG158" s="238"/>
      <c r="BH158" s="238"/>
      <c r="BI158" s="238"/>
      <c r="BJ158" s="238"/>
      <c r="BK158" s="238"/>
      <c r="BL158" s="238"/>
      <c r="BM158" s="238"/>
      <c r="BN158" s="238"/>
      <c r="BO158" s="238"/>
      <c r="BP158" s="238"/>
      <c r="BQ158" s="238"/>
      <c r="BR158" s="238"/>
      <c r="BS158" s="238"/>
      <c r="BT158" s="238"/>
      <c r="BU158" s="238"/>
      <c r="BV158" s="238"/>
      <c r="BW158" s="238"/>
      <c r="BX158" s="238"/>
      <c r="BY158" s="238"/>
      <c r="BZ158" s="238"/>
      <c r="CA158" s="238"/>
      <c r="CB158" s="238"/>
      <c r="CC158" s="238"/>
      <c r="CD158" s="238"/>
      <c r="CE158" s="238"/>
      <c r="CF158" s="238"/>
      <c r="CG158" s="238"/>
      <c r="CH158" s="238"/>
      <c r="CI158" s="238"/>
      <c r="CJ158" s="238"/>
      <c r="CK158" s="238"/>
      <c r="CL158" s="238"/>
      <c r="CM158" s="238"/>
      <c r="CN158" s="238"/>
      <c r="CO158" s="238"/>
      <c r="CP158" s="238"/>
      <c r="CQ158" s="238"/>
      <c r="CR158" s="238"/>
      <c r="CS158" s="238"/>
      <c r="CT158" s="238"/>
      <c r="CU158" s="238"/>
      <c r="CV158" s="238"/>
      <c r="CW158" s="238"/>
      <c r="CX158" s="238"/>
      <c r="CY158" s="238"/>
      <c r="CZ158" s="238"/>
      <c r="DA158" s="238"/>
      <c r="DB158" s="238"/>
      <c r="DC158" s="238"/>
      <c r="DD158" s="238"/>
      <c r="DE158" s="238"/>
      <c r="DF158" s="238"/>
      <c r="DG158" s="238"/>
      <c r="DH158" s="238"/>
      <c r="DI158" s="238"/>
      <c r="DJ158" s="238"/>
      <c r="DK158" s="238"/>
      <c r="DL158" s="238"/>
      <c r="DM158" s="238"/>
      <c r="DN158" s="238"/>
      <c r="DO158" s="238"/>
      <c r="DP158" s="238"/>
      <c r="DQ158" s="238"/>
      <c r="DR158" s="238"/>
      <c r="DS158" s="238"/>
      <c r="DT158" s="238"/>
      <c r="DU158" s="238"/>
      <c r="DV158" s="238"/>
      <c r="DW158" s="238"/>
      <c r="DX158" s="238"/>
      <c r="DY158" s="238"/>
      <c r="DZ158" s="238"/>
      <c r="EA158" s="238"/>
      <c r="EB158" s="238"/>
      <c r="EC158" s="238"/>
      <c r="ED158" s="238"/>
      <c r="EE158" s="238"/>
      <c r="EF158" s="238"/>
      <c r="EG158" s="238"/>
      <c r="EH158" s="238"/>
      <c r="EI158" s="238"/>
      <c r="EJ158" s="238"/>
      <c r="EK158" s="238"/>
      <c r="EL158" s="238"/>
      <c r="EM158" s="238"/>
      <c r="EN158" s="238"/>
      <c r="EO158" s="238"/>
      <c r="EP158" s="238"/>
      <c r="EQ158" s="238"/>
      <c r="ER158" s="238"/>
      <c r="ES158" s="238"/>
      <c r="ET158" s="238"/>
      <c r="EU158" s="238"/>
      <c r="EV158" s="238"/>
      <c r="EW158" s="238"/>
      <c r="EX158" s="238"/>
      <c r="EY158" s="238"/>
      <c r="EZ158" s="238"/>
      <c r="FA158" s="238"/>
      <c r="FB158" s="238"/>
      <c r="FC158" s="238"/>
      <c r="FD158" s="238"/>
      <c r="FE158" s="238"/>
      <c r="FF158" s="238"/>
      <c r="FG158" s="238"/>
      <c r="FH158" s="238"/>
      <c r="FI158" s="238"/>
      <c r="FJ158" s="238"/>
      <c r="FK158" s="238"/>
      <c r="FL158" s="238"/>
      <c r="FM158" s="238"/>
      <c r="FN158" s="238"/>
      <c r="FO158" s="238"/>
      <c r="FP158" s="238"/>
      <c r="FQ158" s="238"/>
      <c r="FR158" s="238"/>
      <c r="FS158" s="238"/>
      <c r="FT158" s="238"/>
      <c r="FU158" s="238"/>
      <c r="FV158" s="238"/>
      <c r="FW158" s="238"/>
      <c r="FX158" s="238"/>
      <c r="FY158" s="238"/>
      <c r="FZ158" s="238"/>
      <c r="GA158" s="238"/>
      <c r="GB158" s="238"/>
      <c r="GC158" s="238"/>
      <c r="GD158" s="238"/>
      <c r="GE158" s="238"/>
      <c r="GF158" s="238"/>
      <c r="GG158" s="238"/>
      <c r="GH158" s="238"/>
      <c r="GI158" s="238"/>
      <c r="GJ158" s="238"/>
      <c r="GK158" s="238"/>
      <c r="GL158" s="238"/>
      <c r="GM158" s="238"/>
      <c r="GN158" s="238"/>
      <c r="GO158" s="238"/>
      <c r="GP158" s="238"/>
      <c r="GQ158" s="238"/>
      <c r="GR158" s="238"/>
      <c r="GS158" s="238"/>
      <c r="GT158" s="238"/>
      <c r="GU158" s="238"/>
      <c r="GV158" s="238"/>
      <c r="GW158" s="238"/>
      <c r="GX158" s="238"/>
      <c r="GY158" s="238"/>
      <c r="GZ158" s="238"/>
      <c r="HA158" s="238"/>
      <c r="HB158" s="238"/>
      <c r="HC158" s="238"/>
      <c r="HD158" s="238"/>
      <c r="HE158" s="238"/>
      <c r="HF158" s="238"/>
      <c r="HG158" s="238"/>
      <c r="HH158" s="238"/>
      <c r="HI158" s="238"/>
      <c r="HJ158" s="238"/>
      <c r="HK158" s="238"/>
      <c r="HL158" s="238"/>
      <c r="HM158" s="238"/>
      <c r="HN158" s="238"/>
      <c r="HO158" s="238"/>
      <c r="HP158" s="238"/>
      <c r="HQ158" s="238"/>
      <c r="HR158" s="238"/>
      <c r="HS158" s="238"/>
      <c r="HT158" s="238"/>
      <c r="HU158" s="238"/>
      <c r="HV158" s="238"/>
      <c r="HW158" s="238"/>
      <c r="HX158" s="238"/>
      <c r="HY158" s="238"/>
      <c r="HZ158" s="238"/>
      <c r="IA158" s="238"/>
      <c r="IB158" s="238"/>
      <c r="IC158" s="238"/>
      <c r="ID158" s="238"/>
      <c r="IE158" s="238"/>
      <c r="IF158" s="238"/>
      <c r="IG158" s="238"/>
      <c r="IH158" s="238"/>
      <c r="II158" s="238"/>
      <c r="IJ158" s="238"/>
      <c r="IK158" s="238"/>
      <c r="IL158" s="238"/>
      <c r="IM158" s="238"/>
      <c r="IN158" s="238"/>
      <c r="IO158" s="238"/>
      <c r="IP158" s="238"/>
      <c r="IQ158" s="238"/>
      <c r="IR158" s="238"/>
      <c r="IS158" s="238"/>
      <c r="IT158" s="238"/>
      <c r="IU158" s="238"/>
      <c r="IV158" s="238"/>
    </row>
    <row r="159" spans="1:256" s="238" customFormat="1" ht="38.25" x14ac:dyDescent="0.2">
      <c r="A159" s="270">
        <f>MAX(A147:A157)+0.01</f>
        <v>2.2599999999999945</v>
      </c>
      <c r="B159" s="261" t="s">
        <v>510</v>
      </c>
      <c r="C159" s="260" t="s">
        <v>511</v>
      </c>
      <c r="D159" s="261" t="s">
        <v>39</v>
      </c>
      <c r="E159" s="262">
        <v>160</v>
      </c>
      <c r="F159" s="359"/>
      <c r="G159" s="267">
        <f>E159*F159</f>
        <v>0</v>
      </c>
      <c r="I159" s="239"/>
      <c r="J159" s="239"/>
      <c r="K159" s="240"/>
      <c r="L159" s="241"/>
      <c r="M159" s="240"/>
    </row>
    <row r="160" spans="1:256" s="242" customFormat="1" x14ac:dyDescent="0.2">
      <c r="A160" s="268"/>
      <c r="B160" s="269"/>
      <c r="C160" s="307"/>
      <c r="D160" s="261"/>
      <c r="E160" s="262"/>
      <c r="F160" s="359"/>
      <c r="G160" s="267"/>
      <c r="H160" s="238"/>
      <c r="I160" s="239"/>
      <c r="J160" s="239"/>
      <c r="K160" s="240"/>
      <c r="L160" s="241"/>
      <c r="M160" s="240"/>
      <c r="N160" s="238"/>
      <c r="O160" s="238"/>
      <c r="P160" s="238"/>
      <c r="Q160" s="238"/>
      <c r="R160" s="238"/>
      <c r="S160" s="238"/>
      <c r="T160" s="238"/>
      <c r="U160" s="238"/>
      <c r="V160" s="238"/>
      <c r="W160" s="238"/>
      <c r="X160" s="238"/>
      <c r="Y160" s="238"/>
      <c r="Z160" s="238"/>
      <c r="AA160" s="238"/>
      <c r="AB160" s="238"/>
      <c r="AC160" s="238"/>
      <c r="AD160" s="238"/>
      <c r="AE160" s="238"/>
      <c r="AF160" s="238"/>
      <c r="AG160" s="238"/>
      <c r="AH160" s="238"/>
      <c r="AI160" s="238"/>
      <c r="AJ160" s="238"/>
      <c r="AK160" s="238"/>
      <c r="AL160" s="238"/>
      <c r="AM160" s="238"/>
      <c r="AN160" s="238"/>
      <c r="AO160" s="238"/>
      <c r="AP160" s="238"/>
      <c r="AQ160" s="238"/>
      <c r="AR160" s="238"/>
      <c r="AS160" s="238"/>
      <c r="AT160" s="238"/>
      <c r="AU160" s="238"/>
      <c r="AV160" s="238"/>
      <c r="AW160" s="238"/>
      <c r="AX160" s="238"/>
      <c r="AY160" s="238"/>
      <c r="AZ160" s="238"/>
      <c r="BA160" s="238"/>
      <c r="BB160" s="238"/>
      <c r="BC160" s="238"/>
      <c r="BD160" s="238"/>
      <c r="BE160" s="238"/>
      <c r="BF160" s="238"/>
      <c r="BG160" s="238"/>
      <c r="BH160" s="238"/>
      <c r="BI160" s="238"/>
      <c r="BJ160" s="238"/>
      <c r="BK160" s="238"/>
      <c r="BL160" s="238"/>
      <c r="BM160" s="238"/>
      <c r="BN160" s="238"/>
      <c r="BO160" s="238"/>
      <c r="BP160" s="238"/>
      <c r="BQ160" s="238"/>
      <c r="BR160" s="238"/>
      <c r="BS160" s="238"/>
      <c r="BT160" s="238"/>
      <c r="BU160" s="238"/>
      <c r="BV160" s="238"/>
      <c r="BW160" s="238"/>
      <c r="BX160" s="238"/>
      <c r="BY160" s="238"/>
      <c r="BZ160" s="238"/>
      <c r="CA160" s="238"/>
      <c r="CB160" s="238"/>
      <c r="CC160" s="238"/>
      <c r="CD160" s="238"/>
      <c r="CE160" s="238"/>
      <c r="CF160" s="238"/>
      <c r="CG160" s="238"/>
      <c r="CH160" s="238"/>
      <c r="CI160" s="238"/>
      <c r="CJ160" s="238"/>
      <c r="CK160" s="238"/>
      <c r="CL160" s="238"/>
      <c r="CM160" s="238"/>
      <c r="CN160" s="238"/>
      <c r="CO160" s="238"/>
      <c r="CP160" s="238"/>
      <c r="CQ160" s="238"/>
      <c r="CR160" s="238"/>
      <c r="CS160" s="238"/>
      <c r="CT160" s="238"/>
      <c r="CU160" s="238"/>
      <c r="CV160" s="238"/>
      <c r="CW160" s="238"/>
      <c r="CX160" s="238"/>
      <c r="CY160" s="238"/>
      <c r="CZ160" s="238"/>
      <c r="DA160" s="238"/>
      <c r="DB160" s="238"/>
      <c r="DC160" s="238"/>
      <c r="DD160" s="238"/>
      <c r="DE160" s="238"/>
      <c r="DF160" s="238"/>
      <c r="DG160" s="238"/>
      <c r="DH160" s="238"/>
      <c r="DI160" s="238"/>
      <c r="DJ160" s="238"/>
      <c r="DK160" s="238"/>
      <c r="DL160" s="238"/>
      <c r="DM160" s="238"/>
      <c r="DN160" s="238"/>
      <c r="DO160" s="238"/>
      <c r="DP160" s="238"/>
      <c r="DQ160" s="238"/>
      <c r="DR160" s="238"/>
      <c r="DS160" s="238"/>
      <c r="DT160" s="238"/>
      <c r="DU160" s="238"/>
      <c r="DV160" s="238"/>
      <c r="DW160" s="238"/>
      <c r="DX160" s="238"/>
      <c r="DY160" s="238"/>
      <c r="DZ160" s="238"/>
      <c r="EA160" s="238"/>
      <c r="EB160" s="238"/>
      <c r="EC160" s="238"/>
      <c r="ED160" s="238"/>
      <c r="EE160" s="238"/>
      <c r="EF160" s="238"/>
      <c r="EG160" s="238"/>
      <c r="EH160" s="238"/>
      <c r="EI160" s="238"/>
      <c r="EJ160" s="238"/>
      <c r="EK160" s="238"/>
      <c r="EL160" s="238"/>
      <c r="EM160" s="238"/>
      <c r="EN160" s="238"/>
      <c r="EO160" s="238"/>
      <c r="EP160" s="238"/>
      <c r="EQ160" s="238"/>
      <c r="ER160" s="238"/>
      <c r="ES160" s="238"/>
      <c r="ET160" s="238"/>
      <c r="EU160" s="238"/>
      <c r="EV160" s="238"/>
      <c r="EW160" s="238"/>
      <c r="EX160" s="238"/>
      <c r="EY160" s="238"/>
      <c r="EZ160" s="238"/>
      <c r="FA160" s="238"/>
      <c r="FB160" s="238"/>
      <c r="FC160" s="238"/>
      <c r="FD160" s="238"/>
      <c r="FE160" s="238"/>
      <c r="FF160" s="238"/>
      <c r="FG160" s="238"/>
      <c r="FH160" s="238"/>
      <c r="FI160" s="238"/>
      <c r="FJ160" s="238"/>
      <c r="FK160" s="238"/>
      <c r="FL160" s="238"/>
      <c r="FM160" s="238"/>
      <c r="FN160" s="238"/>
      <c r="FO160" s="238"/>
      <c r="FP160" s="238"/>
      <c r="FQ160" s="238"/>
      <c r="FR160" s="238"/>
      <c r="FS160" s="238"/>
      <c r="FT160" s="238"/>
      <c r="FU160" s="238"/>
      <c r="FV160" s="238"/>
      <c r="FW160" s="238"/>
      <c r="FX160" s="238"/>
      <c r="FY160" s="238"/>
      <c r="FZ160" s="238"/>
      <c r="GA160" s="238"/>
      <c r="GB160" s="238"/>
      <c r="GC160" s="238"/>
      <c r="GD160" s="238"/>
      <c r="GE160" s="238"/>
      <c r="GF160" s="238"/>
      <c r="GG160" s="238"/>
      <c r="GH160" s="238"/>
      <c r="GI160" s="238"/>
      <c r="GJ160" s="238"/>
      <c r="GK160" s="238"/>
      <c r="GL160" s="238"/>
      <c r="GM160" s="238"/>
      <c r="GN160" s="238"/>
      <c r="GO160" s="238"/>
      <c r="GP160" s="238"/>
      <c r="GQ160" s="238"/>
      <c r="GR160" s="238"/>
      <c r="GS160" s="238"/>
      <c r="GT160" s="238"/>
      <c r="GU160" s="238"/>
      <c r="GV160" s="238"/>
      <c r="GW160" s="238"/>
      <c r="GX160" s="238"/>
      <c r="GY160" s="238"/>
      <c r="GZ160" s="238"/>
      <c r="HA160" s="238"/>
      <c r="HB160" s="238"/>
      <c r="HC160" s="238"/>
      <c r="HD160" s="238"/>
      <c r="HE160" s="238"/>
      <c r="HF160" s="238"/>
      <c r="HG160" s="238"/>
      <c r="HH160" s="238"/>
      <c r="HI160" s="238"/>
      <c r="HJ160" s="238"/>
      <c r="HK160" s="238"/>
      <c r="HL160" s="238"/>
      <c r="HM160" s="238"/>
      <c r="HN160" s="238"/>
      <c r="HO160" s="238"/>
      <c r="HP160" s="238"/>
      <c r="HQ160" s="238"/>
      <c r="HR160" s="238"/>
      <c r="HS160" s="238"/>
      <c r="HT160" s="238"/>
      <c r="HU160" s="238"/>
      <c r="HV160" s="238"/>
      <c r="HW160" s="238"/>
      <c r="HX160" s="238"/>
      <c r="HY160" s="238"/>
      <c r="HZ160" s="238"/>
      <c r="IA160" s="238"/>
      <c r="IB160" s="238"/>
      <c r="IC160" s="238"/>
      <c r="ID160" s="238"/>
      <c r="IE160" s="238"/>
      <c r="IF160" s="238"/>
      <c r="IG160" s="238"/>
      <c r="IH160" s="238"/>
      <c r="II160" s="238"/>
      <c r="IJ160" s="238"/>
      <c r="IK160" s="238"/>
      <c r="IL160" s="238"/>
      <c r="IM160" s="238"/>
      <c r="IN160" s="238"/>
      <c r="IO160" s="238"/>
      <c r="IP160" s="238"/>
      <c r="IQ160" s="238"/>
      <c r="IR160" s="238"/>
      <c r="IS160" s="238"/>
      <c r="IT160" s="238"/>
      <c r="IU160" s="238"/>
      <c r="IV160" s="238"/>
    </row>
    <row r="161" spans="1:1025" s="238" customFormat="1" ht="51" x14ac:dyDescent="0.2">
      <c r="A161" s="270">
        <f>MAX(A149:A159)+0.01</f>
        <v>2.2699999999999942</v>
      </c>
      <c r="B161" s="261" t="s">
        <v>512</v>
      </c>
      <c r="C161" s="260" t="s">
        <v>513</v>
      </c>
      <c r="D161" s="261" t="s">
        <v>39</v>
      </c>
      <c r="E161" s="262">
        <v>210</v>
      </c>
      <c r="F161" s="359"/>
      <c r="G161" s="267">
        <f>E161*F161</f>
        <v>0</v>
      </c>
      <c r="I161" s="239"/>
      <c r="J161" s="239"/>
      <c r="K161" s="240"/>
      <c r="L161" s="241"/>
      <c r="M161" s="240"/>
    </row>
    <row r="162" spans="1:1025" x14ac:dyDescent="0.2">
      <c r="C162" s="307"/>
      <c r="D162" s="261"/>
      <c r="E162" s="262"/>
      <c r="F162" s="359"/>
      <c r="G162" s="267"/>
      <c r="IW162" s="242"/>
      <c r="IX162" s="242"/>
      <c r="IY162" s="242"/>
      <c r="IZ162" s="242"/>
      <c r="JA162" s="242"/>
      <c r="JB162" s="242"/>
      <c r="JC162" s="242"/>
      <c r="JD162" s="242"/>
      <c r="JE162" s="242"/>
      <c r="JF162" s="242"/>
      <c r="JG162" s="242"/>
      <c r="JH162" s="242"/>
      <c r="JI162" s="242"/>
      <c r="JJ162" s="242"/>
      <c r="JK162" s="242"/>
      <c r="JL162" s="242"/>
      <c r="JM162" s="242"/>
      <c r="JN162" s="242"/>
      <c r="JO162" s="242"/>
      <c r="JP162" s="242"/>
      <c r="JQ162" s="242"/>
      <c r="JR162" s="242"/>
      <c r="JS162" s="242"/>
      <c r="JT162" s="242"/>
      <c r="JU162" s="242"/>
      <c r="JV162" s="242"/>
      <c r="JW162" s="242"/>
      <c r="JX162" s="242"/>
      <c r="JY162" s="242"/>
      <c r="JZ162" s="242"/>
      <c r="KA162" s="242"/>
      <c r="KB162" s="242"/>
      <c r="KC162" s="242"/>
      <c r="KD162" s="242"/>
      <c r="KE162" s="242"/>
      <c r="KF162" s="242"/>
      <c r="KG162" s="242"/>
      <c r="KH162" s="242"/>
      <c r="KI162" s="242"/>
      <c r="KJ162" s="242"/>
      <c r="KK162" s="242"/>
      <c r="KL162" s="242"/>
      <c r="KM162" s="242"/>
      <c r="KN162" s="242"/>
      <c r="KO162" s="242"/>
      <c r="KP162" s="242"/>
      <c r="KQ162" s="242"/>
      <c r="KR162" s="242"/>
      <c r="KS162" s="242"/>
      <c r="KT162" s="242"/>
      <c r="KU162" s="242"/>
      <c r="KV162" s="242"/>
      <c r="KW162" s="242"/>
      <c r="KX162" s="242"/>
      <c r="KY162" s="242"/>
      <c r="KZ162" s="242"/>
      <c r="LA162" s="242"/>
      <c r="LB162" s="242"/>
      <c r="LC162" s="242"/>
      <c r="LD162" s="242"/>
      <c r="LE162" s="242"/>
      <c r="LF162" s="242"/>
      <c r="LG162" s="242"/>
      <c r="LH162" s="242"/>
      <c r="LI162" s="242"/>
      <c r="LJ162" s="242"/>
      <c r="LK162" s="242"/>
      <c r="LL162" s="242"/>
      <c r="LM162" s="242"/>
      <c r="LN162" s="242"/>
      <c r="LO162" s="242"/>
      <c r="LP162" s="242"/>
      <c r="LQ162" s="242"/>
      <c r="LR162" s="242"/>
      <c r="LS162" s="242"/>
      <c r="LT162" s="242"/>
      <c r="LU162" s="242"/>
      <c r="LV162" s="242"/>
      <c r="LW162" s="242"/>
      <c r="LX162" s="242"/>
      <c r="LY162" s="242"/>
      <c r="LZ162" s="242"/>
      <c r="MA162" s="242"/>
      <c r="MB162" s="242"/>
      <c r="MC162" s="242"/>
      <c r="MD162" s="242"/>
      <c r="ME162" s="242"/>
      <c r="MF162" s="242"/>
      <c r="MG162" s="242"/>
      <c r="MH162" s="242"/>
      <c r="MI162" s="242"/>
      <c r="MJ162" s="242"/>
      <c r="MK162" s="242"/>
      <c r="ML162" s="242"/>
      <c r="MM162" s="242"/>
      <c r="MN162" s="242"/>
      <c r="MO162" s="242"/>
      <c r="MP162" s="242"/>
      <c r="MQ162" s="242"/>
      <c r="MR162" s="242"/>
      <c r="MS162" s="242"/>
      <c r="MT162" s="242"/>
      <c r="MU162" s="242"/>
      <c r="MV162" s="242"/>
      <c r="MW162" s="242"/>
      <c r="MX162" s="242"/>
      <c r="MY162" s="242"/>
      <c r="MZ162" s="242"/>
      <c r="NA162" s="242"/>
      <c r="NB162" s="242"/>
      <c r="NC162" s="242"/>
      <c r="ND162" s="242"/>
      <c r="NE162" s="242"/>
      <c r="NF162" s="242"/>
      <c r="NG162" s="242"/>
      <c r="NH162" s="242"/>
      <c r="NI162" s="242"/>
      <c r="NJ162" s="242"/>
      <c r="NK162" s="242"/>
      <c r="NL162" s="242"/>
      <c r="NM162" s="242"/>
      <c r="NN162" s="242"/>
      <c r="NO162" s="242"/>
      <c r="NP162" s="242"/>
      <c r="NQ162" s="242"/>
      <c r="NR162" s="242"/>
      <c r="NS162" s="242"/>
      <c r="NT162" s="242"/>
      <c r="NU162" s="242"/>
      <c r="NV162" s="242"/>
      <c r="NW162" s="242"/>
      <c r="NX162" s="242"/>
      <c r="NY162" s="242"/>
      <c r="NZ162" s="242"/>
      <c r="OA162" s="242"/>
      <c r="OB162" s="242"/>
      <c r="OC162" s="242"/>
      <c r="OD162" s="242"/>
      <c r="OE162" s="242"/>
      <c r="OF162" s="242"/>
      <c r="OG162" s="242"/>
      <c r="OH162" s="242"/>
      <c r="OI162" s="242"/>
      <c r="OJ162" s="242"/>
      <c r="OK162" s="242"/>
      <c r="OL162" s="242"/>
      <c r="OM162" s="242"/>
      <c r="ON162" s="242"/>
      <c r="OO162" s="242"/>
      <c r="OP162" s="242"/>
      <c r="OQ162" s="242"/>
      <c r="OR162" s="242"/>
      <c r="OS162" s="242"/>
      <c r="OT162" s="242"/>
      <c r="OU162" s="242"/>
      <c r="OV162" s="242"/>
      <c r="OW162" s="242"/>
      <c r="OX162" s="242"/>
      <c r="OY162" s="242"/>
      <c r="OZ162" s="242"/>
      <c r="PA162" s="242"/>
      <c r="PB162" s="242"/>
      <c r="PC162" s="242"/>
      <c r="PD162" s="242"/>
      <c r="PE162" s="242"/>
      <c r="PF162" s="242"/>
      <c r="PG162" s="242"/>
      <c r="PH162" s="242"/>
      <c r="PI162" s="242"/>
      <c r="PJ162" s="242"/>
      <c r="PK162" s="242"/>
      <c r="PL162" s="242"/>
      <c r="PM162" s="242"/>
      <c r="PN162" s="242"/>
      <c r="PO162" s="242"/>
      <c r="PP162" s="242"/>
      <c r="PQ162" s="242"/>
      <c r="PR162" s="242"/>
      <c r="PS162" s="242"/>
      <c r="PT162" s="242"/>
      <c r="PU162" s="242"/>
      <c r="PV162" s="242"/>
      <c r="PW162" s="242"/>
      <c r="PX162" s="242"/>
      <c r="PY162" s="242"/>
      <c r="PZ162" s="242"/>
      <c r="QA162" s="242"/>
      <c r="QB162" s="242"/>
      <c r="QC162" s="242"/>
      <c r="QD162" s="242"/>
      <c r="QE162" s="242"/>
      <c r="QF162" s="242"/>
      <c r="QG162" s="242"/>
      <c r="QH162" s="242"/>
      <c r="QI162" s="242"/>
      <c r="QJ162" s="242"/>
      <c r="QK162" s="242"/>
      <c r="QL162" s="242"/>
      <c r="QM162" s="242"/>
      <c r="QN162" s="242"/>
      <c r="QO162" s="242"/>
      <c r="QP162" s="242"/>
      <c r="QQ162" s="242"/>
      <c r="QR162" s="242"/>
      <c r="QS162" s="242"/>
      <c r="QT162" s="242"/>
      <c r="QU162" s="242"/>
      <c r="QV162" s="242"/>
      <c r="QW162" s="242"/>
      <c r="QX162" s="242"/>
      <c r="QY162" s="242"/>
      <c r="QZ162" s="242"/>
      <c r="RA162" s="242"/>
      <c r="RB162" s="242"/>
      <c r="RC162" s="242"/>
      <c r="RD162" s="242"/>
      <c r="RE162" s="242"/>
      <c r="RF162" s="242"/>
      <c r="RG162" s="242"/>
      <c r="RH162" s="242"/>
      <c r="RI162" s="242"/>
      <c r="RJ162" s="242"/>
      <c r="RK162" s="242"/>
      <c r="RL162" s="242"/>
      <c r="RM162" s="242"/>
      <c r="RN162" s="242"/>
      <c r="RO162" s="242"/>
      <c r="RP162" s="242"/>
      <c r="RQ162" s="242"/>
      <c r="RR162" s="242"/>
      <c r="RS162" s="242"/>
      <c r="RT162" s="242"/>
      <c r="RU162" s="242"/>
      <c r="RV162" s="242"/>
      <c r="RW162" s="242"/>
      <c r="RX162" s="242"/>
      <c r="RY162" s="242"/>
      <c r="RZ162" s="242"/>
      <c r="SA162" s="242"/>
      <c r="SB162" s="242"/>
      <c r="SC162" s="242"/>
      <c r="SD162" s="242"/>
      <c r="SE162" s="242"/>
      <c r="SF162" s="242"/>
      <c r="SG162" s="242"/>
      <c r="SH162" s="242"/>
      <c r="SI162" s="242"/>
      <c r="SJ162" s="242"/>
      <c r="SK162" s="242"/>
      <c r="SL162" s="242"/>
      <c r="SM162" s="242"/>
      <c r="SN162" s="242"/>
      <c r="SO162" s="242"/>
      <c r="SP162" s="242"/>
      <c r="SQ162" s="242"/>
      <c r="SR162" s="242"/>
      <c r="SS162" s="242"/>
      <c r="ST162" s="242"/>
      <c r="SU162" s="242"/>
      <c r="SV162" s="242"/>
      <c r="SW162" s="242"/>
      <c r="SX162" s="242"/>
      <c r="SY162" s="242"/>
      <c r="SZ162" s="242"/>
      <c r="TA162" s="242"/>
      <c r="TB162" s="242"/>
      <c r="TC162" s="242"/>
      <c r="TD162" s="242"/>
      <c r="TE162" s="242"/>
      <c r="TF162" s="242"/>
      <c r="TG162" s="242"/>
      <c r="TH162" s="242"/>
      <c r="TI162" s="242"/>
      <c r="TJ162" s="242"/>
      <c r="TK162" s="242"/>
      <c r="TL162" s="242"/>
      <c r="TM162" s="242"/>
      <c r="TN162" s="242"/>
      <c r="TO162" s="242"/>
      <c r="TP162" s="242"/>
      <c r="TQ162" s="242"/>
      <c r="TR162" s="242"/>
      <c r="TS162" s="242"/>
      <c r="TT162" s="242"/>
      <c r="TU162" s="242"/>
      <c r="TV162" s="242"/>
      <c r="TW162" s="242"/>
      <c r="TX162" s="242"/>
      <c r="TY162" s="242"/>
      <c r="TZ162" s="242"/>
      <c r="UA162" s="242"/>
      <c r="UB162" s="242"/>
      <c r="UC162" s="242"/>
      <c r="UD162" s="242"/>
      <c r="UE162" s="242"/>
      <c r="UF162" s="242"/>
      <c r="UG162" s="242"/>
      <c r="UH162" s="242"/>
      <c r="UI162" s="242"/>
      <c r="UJ162" s="242"/>
      <c r="UK162" s="242"/>
      <c r="UL162" s="242"/>
      <c r="UM162" s="242"/>
      <c r="UN162" s="242"/>
      <c r="UO162" s="242"/>
      <c r="UP162" s="242"/>
      <c r="UQ162" s="242"/>
      <c r="UR162" s="242"/>
      <c r="US162" s="242"/>
      <c r="UT162" s="242"/>
      <c r="UU162" s="242"/>
      <c r="UV162" s="242"/>
      <c r="UW162" s="242"/>
      <c r="UX162" s="242"/>
      <c r="UY162" s="242"/>
      <c r="UZ162" s="242"/>
      <c r="VA162" s="242"/>
      <c r="VB162" s="242"/>
      <c r="VC162" s="242"/>
      <c r="VD162" s="242"/>
      <c r="VE162" s="242"/>
      <c r="VF162" s="242"/>
      <c r="VG162" s="242"/>
      <c r="VH162" s="242"/>
      <c r="VI162" s="242"/>
      <c r="VJ162" s="242"/>
      <c r="VK162" s="242"/>
      <c r="VL162" s="242"/>
      <c r="VM162" s="242"/>
      <c r="VN162" s="242"/>
      <c r="VO162" s="242"/>
      <c r="VP162" s="242"/>
      <c r="VQ162" s="242"/>
      <c r="VR162" s="242"/>
      <c r="VS162" s="242"/>
      <c r="VT162" s="242"/>
      <c r="VU162" s="242"/>
      <c r="VV162" s="242"/>
      <c r="VW162" s="242"/>
      <c r="VX162" s="242"/>
      <c r="VY162" s="242"/>
      <c r="VZ162" s="242"/>
      <c r="WA162" s="242"/>
      <c r="WB162" s="242"/>
      <c r="WC162" s="242"/>
      <c r="WD162" s="242"/>
      <c r="WE162" s="242"/>
      <c r="WF162" s="242"/>
      <c r="WG162" s="242"/>
      <c r="WH162" s="242"/>
      <c r="WI162" s="242"/>
      <c r="WJ162" s="242"/>
      <c r="WK162" s="242"/>
      <c r="WL162" s="242"/>
      <c r="WM162" s="242"/>
      <c r="WN162" s="242"/>
      <c r="WO162" s="242"/>
      <c r="WP162" s="242"/>
      <c r="WQ162" s="242"/>
      <c r="WR162" s="242"/>
      <c r="WS162" s="242"/>
      <c r="WT162" s="242"/>
      <c r="WU162" s="242"/>
      <c r="WV162" s="242"/>
      <c r="WW162" s="242"/>
      <c r="WX162" s="242"/>
      <c r="WY162" s="242"/>
      <c r="WZ162" s="242"/>
      <c r="XA162" s="242"/>
      <c r="XB162" s="242"/>
      <c r="XC162" s="242"/>
      <c r="XD162" s="242"/>
      <c r="XE162" s="242"/>
      <c r="XF162" s="242"/>
      <c r="XG162" s="242"/>
      <c r="XH162" s="242"/>
      <c r="XI162" s="242"/>
      <c r="XJ162" s="242"/>
      <c r="XK162" s="242"/>
      <c r="XL162" s="242"/>
      <c r="XM162" s="242"/>
      <c r="XN162" s="242"/>
      <c r="XO162" s="242"/>
      <c r="XP162" s="242"/>
      <c r="XQ162" s="242"/>
      <c r="XR162" s="242"/>
      <c r="XS162" s="242"/>
      <c r="XT162" s="242"/>
      <c r="XU162" s="242"/>
      <c r="XV162" s="242"/>
      <c r="XW162" s="242"/>
      <c r="XX162" s="242"/>
      <c r="XY162" s="242"/>
      <c r="XZ162" s="242"/>
      <c r="YA162" s="242"/>
      <c r="YB162" s="242"/>
      <c r="YC162" s="242"/>
      <c r="YD162" s="242"/>
      <c r="YE162" s="242"/>
      <c r="YF162" s="242"/>
      <c r="YG162" s="242"/>
      <c r="YH162" s="242"/>
      <c r="YI162" s="242"/>
      <c r="YJ162" s="242"/>
      <c r="YK162" s="242"/>
      <c r="YL162" s="242"/>
      <c r="YM162" s="242"/>
      <c r="YN162" s="242"/>
      <c r="YO162" s="242"/>
      <c r="YP162" s="242"/>
      <c r="YQ162" s="242"/>
      <c r="YR162" s="242"/>
      <c r="YS162" s="242"/>
      <c r="YT162" s="242"/>
      <c r="YU162" s="242"/>
      <c r="YV162" s="242"/>
      <c r="YW162" s="242"/>
      <c r="YX162" s="242"/>
      <c r="YY162" s="242"/>
      <c r="YZ162" s="242"/>
      <c r="ZA162" s="242"/>
      <c r="ZB162" s="242"/>
      <c r="ZC162" s="242"/>
      <c r="ZD162" s="242"/>
      <c r="ZE162" s="242"/>
      <c r="ZF162" s="242"/>
      <c r="ZG162" s="242"/>
      <c r="ZH162" s="242"/>
      <c r="ZI162" s="242"/>
      <c r="ZJ162" s="242"/>
      <c r="ZK162" s="242"/>
      <c r="ZL162" s="242"/>
      <c r="ZM162" s="242"/>
      <c r="ZN162" s="242"/>
      <c r="ZO162" s="242"/>
      <c r="ZP162" s="242"/>
      <c r="ZQ162" s="242"/>
      <c r="ZR162" s="242"/>
      <c r="ZS162" s="242"/>
      <c r="ZT162" s="242"/>
      <c r="ZU162" s="242"/>
      <c r="ZV162" s="242"/>
      <c r="ZW162" s="242"/>
      <c r="ZX162" s="242"/>
      <c r="ZY162" s="242"/>
      <c r="ZZ162" s="242"/>
      <c r="AAA162" s="242"/>
      <c r="AAB162" s="242"/>
      <c r="AAC162" s="242"/>
      <c r="AAD162" s="242"/>
      <c r="AAE162" s="242"/>
      <c r="AAF162" s="242"/>
      <c r="AAG162" s="242"/>
      <c r="AAH162" s="242"/>
      <c r="AAI162" s="242"/>
      <c r="AAJ162" s="242"/>
      <c r="AAK162" s="242"/>
      <c r="AAL162" s="242"/>
      <c r="AAM162" s="242"/>
      <c r="AAN162" s="242"/>
      <c r="AAO162" s="242"/>
      <c r="AAP162" s="242"/>
      <c r="AAQ162" s="242"/>
      <c r="AAR162" s="242"/>
      <c r="AAS162" s="242"/>
      <c r="AAT162" s="242"/>
      <c r="AAU162" s="242"/>
      <c r="AAV162" s="242"/>
      <c r="AAW162" s="242"/>
      <c r="AAX162" s="242"/>
      <c r="AAY162" s="242"/>
      <c r="AAZ162" s="242"/>
      <c r="ABA162" s="242"/>
      <c r="ABB162" s="242"/>
      <c r="ABC162" s="242"/>
      <c r="ABD162" s="242"/>
      <c r="ABE162" s="242"/>
      <c r="ABF162" s="242"/>
      <c r="ABG162" s="242"/>
      <c r="ABH162" s="242"/>
      <c r="ABI162" s="242"/>
      <c r="ABJ162" s="242"/>
      <c r="ABK162" s="242"/>
      <c r="ABL162" s="242"/>
      <c r="ABM162" s="242"/>
      <c r="ABN162" s="242"/>
      <c r="ABO162" s="242"/>
      <c r="ABP162" s="242"/>
      <c r="ABQ162" s="242"/>
      <c r="ABR162" s="242"/>
      <c r="ABS162" s="242"/>
      <c r="ABT162" s="242"/>
      <c r="ABU162" s="242"/>
      <c r="ABV162" s="242"/>
      <c r="ABW162" s="242"/>
      <c r="ABX162" s="242"/>
      <c r="ABY162" s="242"/>
      <c r="ABZ162" s="242"/>
      <c r="ACA162" s="242"/>
      <c r="ACB162" s="242"/>
      <c r="ACC162" s="242"/>
      <c r="ACD162" s="242"/>
      <c r="ACE162" s="242"/>
      <c r="ACF162" s="242"/>
      <c r="ACG162" s="242"/>
      <c r="ACH162" s="242"/>
      <c r="ACI162" s="242"/>
      <c r="ACJ162" s="242"/>
      <c r="ACK162" s="242"/>
      <c r="ACL162" s="242"/>
      <c r="ACM162" s="242"/>
      <c r="ACN162" s="242"/>
      <c r="ACO162" s="242"/>
      <c r="ACP162" s="242"/>
      <c r="ACQ162" s="242"/>
      <c r="ACR162" s="242"/>
      <c r="ACS162" s="242"/>
      <c r="ACT162" s="242"/>
      <c r="ACU162" s="242"/>
      <c r="ACV162" s="242"/>
      <c r="ACW162" s="242"/>
      <c r="ACX162" s="242"/>
      <c r="ACY162" s="242"/>
      <c r="ACZ162" s="242"/>
      <c r="ADA162" s="242"/>
      <c r="ADB162" s="242"/>
      <c r="ADC162" s="242"/>
      <c r="ADD162" s="242"/>
      <c r="ADE162" s="242"/>
      <c r="ADF162" s="242"/>
      <c r="ADG162" s="242"/>
      <c r="ADH162" s="242"/>
      <c r="ADI162" s="242"/>
      <c r="ADJ162" s="242"/>
      <c r="ADK162" s="242"/>
      <c r="ADL162" s="242"/>
      <c r="ADM162" s="242"/>
      <c r="ADN162" s="242"/>
      <c r="ADO162" s="242"/>
      <c r="ADP162" s="242"/>
      <c r="ADQ162" s="242"/>
      <c r="ADR162" s="242"/>
      <c r="ADS162" s="242"/>
      <c r="ADT162" s="242"/>
      <c r="ADU162" s="242"/>
      <c r="ADV162" s="242"/>
      <c r="ADW162" s="242"/>
      <c r="ADX162" s="242"/>
      <c r="ADY162" s="242"/>
      <c r="ADZ162" s="242"/>
      <c r="AEA162" s="242"/>
      <c r="AEB162" s="242"/>
      <c r="AEC162" s="242"/>
      <c r="AED162" s="242"/>
      <c r="AEE162" s="242"/>
      <c r="AEF162" s="242"/>
      <c r="AEG162" s="242"/>
      <c r="AEH162" s="242"/>
      <c r="AEI162" s="242"/>
      <c r="AEJ162" s="242"/>
      <c r="AEK162" s="242"/>
      <c r="AEL162" s="242"/>
      <c r="AEM162" s="242"/>
      <c r="AEN162" s="242"/>
      <c r="AEO162" s="242"/>
      <c r="AEP162" s="242"/>
      <c r="AEQ162" s="242"/>
      <c r="AER162" s="242"/>
      <c r="AES162" s="242"/>
      <c r="AET162" s="242"/>
      <c r="AEU162" s="242"/>
      <c r="AEV162" s="242"/>
      <c r="AEW162" s="242"/>
      <c r="AEX162" s="242"/>
      <c r="AEY162" s="242"/>
      <c r="AEZ162" s="242"/>
      <c r="AFA162" s="242"/>
      <c r="AFB162" s="242"/>
      <c r="AFC162" s="242"/>
      <c r="AFD162" s="242"/>
      <c r="AFE162" s="242"/>
      <c r="AFF162" s="242"/>
      <c r="AFG162" s="242"/>
      <c r="AFH162" s="242"/>
      <c r="AFI162" s="242"/>
      <c r="AFJ162" s="242"/>
      <c r="AFK162" s="242"/>
      <c r="AFL162" s="242"/>
      <c r="AFM162" s="242"/>
      <c r="AFN162" s="242"/>
      <c r="AFO162" s="242"/>
      <c r="AFP162" s="242"/>
      <c r="AFQ162" s="242"/>
      <c r="AFR162" s="242"/>
      <c r="AFS162" s="242"/>
      <c r="AFT162" s="242"/>
      <c r="AFU162" s="242"/>
      <c r="AFV162" s="242"/>
      <c r="AFW162" s="242"/>
      <c r="AFX162" s="242"/>
      <c r="AFY162" s="242"/>
      <c r="AFZ162" s="242"/>
      <c r="AGA162" s="242"/>
      <c r="AGB162" s="242"/>
      <c r="AGC162" s="242"/>
      <c r="AGD162" s="242"/>
      <c r="AGE162" s="242"/>
      <c r="AGF162" s="242"/>
      <c r="AGG162" s="242"/>
      <c r="AGH162" s="242"/>
      <c r="AGI162" s="242"/>
      <c r="AGJ162" s="242"/>
      <c r="AGK162" s="242"/>
      <c r="AGL162" s="242"/>
      <c r="AGM162" s="242"/>
      <c r="AGN162" s="242"/>
      <c r="AGO162" s="242"/>
      <c r="AGP162" s="242"/>
      <c r="AGQ162" s="242"/>
      <c r="AGR162" s="242"/>
      <c r="AGS162" s="242"/>
      <c r="AGT162" s="242"/>
      <c r="AGU162" s="242"/>
      <c r="AGV162" s="242"/>
      <c r="AGW162" s="242"/>
      <c r="AGX162" s="242"/>
      <c r="AGY162" s="242"/>
      <c r="AGZ162" s="242"/>
      <c r="AHA162" s="242"/>
      <c r="AHB162" s="242"/>
      <c r="AHC162" s="242"/>
      <c r="AHD162" s="242"/>
      <c r="AHE162" s="242"/>
      <c r="AHF162" s="242"/>
      <c r="AHG162" s="242"/>
      <c r="AHH162" s="242"/>
      <c r="AHI162" s="242"/>
      <c r="AHJ162" s="242"/>
      <c r="AHK162" s="242"/>
      <c r="AHL162" s="242"/>
      <c r="AHM162" s="242"/>
      <c r="AHN162" s="242"/>
      <c r="AHO162" s="242"/>
      <c r="AHP162" s="242"/>
      <c r="AHQ162" s="242"/>
      <c r="AHR162" s="242"/>
      <c r="AHS162" s="242"/>
      <c r="AHT162" s="242"/>
      <c r="AHU162" s="242"/>
      <c r="AHV162" s="242"/>
      <c r="AHW162" s="242"/>
      <c r="AHX162" s="242"/>
      <c r="AHY162" s="242"/>
      <c r="AHZ162" s="242"/>
      <c r="AIA162" s="242"/>
      <c r="AIB162" s="242"/>
      <c r="AIC162" s="242"/>
      <c r="AID162" s="242"/>
      <c r="AIE162" s="242"/>
      <c r="AIF162" s="242"/>
      <c r="AIG162" s="242"/>
      <c r="AIH162" s="242"/>
      <c r="AII162" s="242"/>
      <c r="AIJ162" s="242"/>
      <c r="AIK162" s="242"/>
      <c r="AIL162" s="242"/>
      <c r="AIM162" s="242"/>
      <c r="AIN162" s="242"/>
      <c r="AIO162" s="242"/>
      <c r="AIP162" s="242"/>
      <c r="AIQ162" s="242"/>
      <c r="AIR162" s="242"/>
      <c r="AIS162" s="242"/>
      <c r="AIT162" s="242"/>
      <c r="AIU162" s="242"/>
      <c r="AIV162" s="242"/>
      <c r="AIW162" s="242"/>
      <c r="AIX162" s="242"/>
      <c r="AIY162" s="242"/>
      <c r="AIZ162" s="242"/>
      <c r="AJA162" s="242"/>
      <c r="AJB162" s="242"/>
      <c r="AJC162" s="242"/>
      <c r="AJD162" s="242"/>
      <c r="AJE162" s="242"/>
      <c r="AJF162" s="242"/>
      <c r="AJG162" s="242"/>
      <c r="AJH162" s="242"/>
      <c r="AJI162" s="242"/>
      <c r="AJJ162" s="242"/>
      <c r="AJK162" s="242"/>
      <c r="AJL162" s="242"/>
      <c r="AJM162" s="242"/>
      <c r="AJN162" s="242"/>
      <c r="AJO162" s="242"/>
      <c r="AJP162" s="242"/>
      <c r="AJQ162" s="242"/>
      <c r="AJR162" s="242"/>
      <c r="AJS162" s="242"/>
      <c r="AJT162" s="242"/>
      <c r="AJU162" s="242"/>
      <c r="AJV162" s="242"/>
      <c r="AJW162" s="242"/>
      <c r="AJX162" s="242"/>
      <c r="AJY162" s="242"/>
      <c r="AJZ162" s="242"/>
      <c r="AKA162" s="242"/>
      <c r="AKB162" s="242"/>
      <c r="AKC162" s="242"/>
      <c r="AKD162" s="242"/>
      <c r="AKE162" s="242"/>
      <c r="AKF162" s="242"/>
      <c r="AKG162" s="242"/>
      <c r="AKH162" s="242"/>
      <c r="AKI162" s="242"/>
      <c r="AKJ162" s="242"/>
      <c r="AKK162" s="242"/>
      <c r="AKL162" s="242"/>
      <c r="AKM162" s="242"/>
      <c r="AKN162" s="242"/>
      <c r="AKO162" s="242"/>
      <c r="AKP162" s="242"/>
      <c r="AKQ162" s="242"/>
      <c r="AKR162" s="242"/>
      <c r="AKS162" s="242"/>
      <c r="AKT162" s="242"/>
      <c r="AKU162" s="242"/>
      <c r="AKV162" s="242"/>
      <c r="AKW162" s="242"/>
      <c r="AKX162" s="242"/>
      <c r="AKY162" s="242"/>
      <c r="AKZ162" s="242"/>
      <c r="ALA162" s="242"/>
      <c r="ALB162" s="242"/>
      <c r="ALC162" s="242"/>
      <c r="ALD162" s="242"/>
      <c r="ALE162" s="242"/>
      <c r="ALF162" s="242"/>
      <c r="ALG162" s="242"/>
      <c r="ALH162" s="242"/>
      <c r="ALI162" s="242"/>
      <c r="ALJ162" s="242"/>
      <c r="ALK162" s="242"/>
      <c r="ALL162" s="242"/>
      <c r="ALM162" s="242"/>
      <c r="ALN162" s="242"/>
      <c r="ALO162" s="242"/>
      <c r="ALP162" s="242"/>
      <c r="ALQ162" s="242"/>
      <c r="ALR162" s="242"/>
      <c r="ALS162" s="242"/>
      <c r="ALT162" s="242"/>
      <c r="ALU162" s="242"/>
      <c r="ALV162" s="242"/>
      <c r="ALW162" s="242"/>
      <c r="ALX162" s="242"/>
      <c r="ALY162" s="242"/>
      <c r="ALZ162" s="242"/>
      <c r="AMA162" s="242"/>
      <c r="AMB162" s="242"/>
      <c r="AMC162" s="242"/>
      <c r="AMD162" s="242"/>
      <c r="AME162" s="242"/>
      <c r="AMF162" s="242"/>
      <c r="AMG162" s="242"/>
      <c r="AMH162" s="242"/>
      <c r="AMI162" s="242"/>
      <c r="AMJ162" s="242"/>
      <c r="AMK162" s="242"/>
    </row>
    <row r="163" spans="1:1025" s="238" customFormat="1" ht="51" x14ac:dyDescent="0.2">
      <c r="A163" s="270">
        <f>MAX(A151:A161)+0.01</f>
        <v>2.279999999999994</v>
      </c>
      <c r="B163" s="261" t="s">
        <v>514</v>
      </c>
      <c r="C163" s="260" t="s">
        <v>515</v>
      </c>
      <c r="D163" s="261" t="s">
        <v>34</v>
      </c>
      <c r="E163" s="262">
        <v>654</v>
      </c>
      <c r="F163" s="359"/>
      <c r="G163" s="267">
        <f>E163*F163</f>
        <v>0</v>
      </c>
      <c r="I163" s="239"/>
      <c r="J163" s="239"/>
      <c r="K163" s="240"/>
      <c r="L163" s="241"/>
      <c r="M163" s="240"/>
    </row>
    <row r="164" spans="1:1025" x14ac:dyDescent="0.2">
      <c r="C164" s="307"/>
      <c r="D164" s="261"/>
      <c r="E164" s="262"/>
      <c r="F164" s="359"/>
      <c r="G164" s="267"/>
      <c r="IW164" s="242"/>
      <c r="IX164" s="242"/>
      <c r="IY164" s="242"/>
      <c r="IZ164" s="242"/>
      <c r="JA164" s="242"/>
      <c r="JB164" s="242"/>
      <c r="JC164" s="242"/>
      <c r="JD164" s="242"/>
      <c r="JE164" s="242"/>
      <c r="JF164" s="242"/>
      <c r="JG164" s="242"/>
      <c r="JH164" s="242"/>
      <c r="JI164" s="242"/>
      <c r="JJ164" s="242"/>
      <c r="JK164" s="242"/>
      <c r="JL164" s="242"/>
      <c r="JM164" s="242"/>
      <c r="JN164" s="242"/>
      <c r="JO164" s="242"/>
      <c r="JP164" s="242"/>
      <c r="JQ164" s="242"/>
      <c r="JR164" s="242"/>
      <c r="JS164" s="242"/>
      <c r="JT164" s="242"/>
      <c r="JU164" s="242"/>
      <c r="JV164" s="242"/>
      <c r="JW164" s="242"/>
      <c r="JX164" s="242"/>
      <c r="JY164" s="242"/>
      <c r="JZ164" s="242"/>
      <c r="KA164" s="242"/>
      <c r="KB164" s="242"/>
      <c r="KC164" s="242"/>
      <c r="KD164" s="242"/>
      <c r="KE164" s="242"/>
      <c r="KF164" s="242"/>
      <c r="KG164" s="242"/>
      <c r="KH164" s="242"/>
      <c r="KI164" s="242"/>
      <c r="KJ164" s="242"/>
      <c r="KK164" s="242"/>
      <c r="KL164" s="242"/>
      <c r="KM164" s="242"/>
      <c r="KN164" s="242"/>
      <c r="KO164" s="242"/>
      <c r="KP164" s="242"/>
      <c r="KQ164" s="242"/>
      <c r="KR164" s="242"/>
      <c r="KS164" s="242"/>
      <c r="KT164" s="242"/>
      <c r="KU164" s="242"/>
      <c r="KV164" s="242"/>
      <c r="KW164" s="242"/>
      <c r="KX164" s="242"/>
      <c r="KY164" s="242"/>
      <c r="KZ164" s="242"/>
      <c r="LA164" s="242"/>
      <c r="LB164" s="242"/>
      <c r="LC164" s="242"/>
      <c r="LD164" s="242"/>
      <c r="LE164" s="242"/>
      <c r="LF164" s="242"/>
      <c r="LG164" s="242"/>
      <c r="LH164" s="242"/>
      <c r="LI164" s="242"/>
      <c r="LJ164" s="242"/>
      <c r="LK164" s="242"/>
      <c r="LL164" s="242"/>
      <c r="LM164" s="242"/>
      <c r="LN164" s="242"/>
      <c r="LO164" s="242"/>
      <c r="LP164" s="242"/>
      <c r="LQ164" s="242"/>
      <c r="LR164" s="242"/>
      <c r="LS164" s="242"/>
      <c r="LT164" s="242"/>
      <c r="LU164" s="242"/>
      <c r="LV164" s="242"/>
      <c r="LW164" s="242"/>
      <c r="LX164" s="242"/>
      <c r="LY164" s="242"/>
      <c r="LZ164" s="242"/>
      <c r="MA164" s="242"/>
      <c r="MB164" s="242"/>
      <c r="MC164" s="242"/>
      <c r="MD164" s="242"/>
      <c r="ME164" s="242"/>
      <c r="MF164" s="242"/>
      <c r="MG164" s="242"/>
      <c r="MH164" s="242"/>
      <c r="MI164" s="242"/>
      <c r="MJ164" s="242"/>
      <c r="MK164" s="242"/>
      <c r="ML164" s="242"/>
      <c r="MM164" s="242"/>
      <c r="MN164" s="242"/>
      <c r="MO164" s="242"/>
      <c r="MP164" s="242"/>
      <c r="MQ164" s="242"/>
      <c r="MR164" s="242"/>
      <c r="MS164" s="242"/>
      <c r="MT164" s="242"/>
      <c r="MU164" s="242"/>
      <c r="MV164" s="242"/>
      <c r="MW164" s="242"/>
      <c r="MX164" s="242"/>
      <c r="MY164" s="242"/>
      <c r="MZ164" s="242"/>
      <c r="NA164" s="242"/>
      <c r="NB164" s="242"/>
      <c r="NC164" s="242"/>
      <c r="ND164" s="242"/>
      <c r="NE164" s="242"/>
      <c r="NF164" s="242"/>
      <c r="NG164" s="242"/>
      <c r="NH164" s="242"/>
      <c r="NI164" s="242"/>
      <c r="NJ164" s="242"/>
      <c r="NK164" s="242"/>
      <c r="NL164" s="242"/>
      <c r="NM164" s="242"/>
      <c r="NN164" s="242"/>
      <c r="NO164" s="242"/>
      <c r="NP164" s="242"/>
      <c r="NQ164" s="242"/>
      <c r="NR164" s="242"/>
      <c r="NS164" s="242"/>
      <c r="NT164" s="242"/>
      <c r="NU164" s="242"/>
      <c r="NV164" s="242"/>
      <c r="NW164" s="242"/>
      <c r="NX164" s="242"/>
      <c r="NY164" s="242"/>
      <c r="NZ164" s="242"/>
      <c r="OA164" s="242"/>
      <c r="OB164" s="242"/>
      <c r="OC164" s="242"/>
      <c r="OD164" s="242"/>
      <c r="OE164" s="242"/>
      <c r="OF164" s="242"/>
      <c r="OG164" s="242"/>
      <c r="OH164" s="242"/>
      <c r="OI164" s="242"/>
      <c r="OJ164" s="242"/>
      <c r="OK164" s="242"/>
      <c r="OL164" s="242"/>
      <c r="OM164" s="242"/>
      <c r="ON164" s="242"/>
      <c r="OO164" s="242"/>
      <c r="OP164" s="242"/>
      <c r="OQ164" s="242"/>
      <c r="OR164" s="242"/>
      <c r="OS164" s="242"/>
      <c r="OT164" s="242"/>
      <c r="OU164" s="242"/>
      <c r="OV164" s="242"/>
      <c r="OW164" s="242"/>
      <c r="OX164" s="242"/>
      <c r="OY164" s="242"/>
      <c r="OZ164" s="242"/>
      <c r="PA164" s="242"/>
      <c r="PB164" s="242"/>
      <c r="PC164" s="242"/>
      <c r="PD164" s="242"/>
      <c r="PE164" s="242"/>
      <c r="PF164" s="242"/>
      <c r="PG164" s="242"/>
      <c r="PH164" s="242"/>
      <c r="PI164" s="242"/>
      <c r="PJ164" s="242"/>
      <c r="PK164" s="242"/>
      <c r="PL164" s="242"/>
      <c r="PM164" s="242"/>
      <c r="PN164" s="242"/>
      <c r="PO164" s="242"/>
      <c r="PP164" s="242"/>
      <c r="PQ164" s="242"/>
      <c r="PR164" s="242"/>
      <c r="PS164" s="242"/>
      <c r="PT164" s="242"/>
      <c r="PU164" s="242"/>
      <c r="PV164" s="242"/>
      <c r="PW164" s="242"/>
      <c r="PX164" s="242"/>
      <c r="PY164" s="242"/>
      <c r="PZ164" s="242"/>
      <c r="QA164" s="242"/>
      <c r="QB164" s="242"/>
      <c r="QC164" s="242"/>
      <c r="QD164" s="242"/>
      <c r="QE164" s="242"/>
      <c r="QF164" s="242"/>
      <c r="QG164" s="242"/>
      <c r="QH164" s="242"/>
      <c r="QI164" s="242"/>
      <c r="QJ164" s="242"/>
      <c r="QK164" s="242"/>
      <c r="QL164" s="242"/>
      <c r="QM164" s="242"/>
      <c r="QN164" s="242"/>
      <c r="QO164" s="242"/>
      <c r="QP164" s="242"/>
      <c r="QQ164" s="242"/>
      <c r="QR164" s="242"/>
      <c r="QS164" s="242"/>
      <c r="QT164" s="242"/>
      <c r="QU164" s="242"/>
      <c r="QV164" s="242"/>
      <c r="QW164" s="242"/>
      <c r="QX164" s="242"/>
      <c r="QY164" s="242"/>
      <c r="QZ164" s="242"/>
      <c r="RA164" s="242"/>
      <c r="RB164" s="242"/>
      <c r="RC164" s="242"/>
      <c r="RD164" s="242"/>
      <c r="RE164" s="242"/>
      <c r="RF164" s="242"/>
      <c r="RG164" s="242"/>
      <c r="RH164" s="242"/>
      <c r="RI164" s="242"/>
      <c r="RJ164" s="242"/>
      <c r="RK164" s="242"/>
      <c r="RL164" s="242"/>
      <c r="RM164" s="242"/>
      <c r="RN164" s="242"/>
      <c r="RO164" s="242"/>
      <c r="RP164" s="242"/>
      <c r="RQ164" s="242"/>
      <c r="RR164" s="242"/>
      <c r="RS164" s="242"/>
      <c r="RT164" s="242"/>
      <c r="RU164" s="242"/>
      <c r="RV164" s="242"/>
      <c r="RW164" s="242"/>
      <c r="RX164" s="242"/>
      <c r="RY164" s="242"/>
      <c r="RZ164" s="242"/>
      <c r="SA164" s="242"/>
      <c r="SB164" s="242"/>
      <c r="SC164" s="242"/>
      <c r="SD164" s="242"/>
      <c r="SE164" s="242"/>
      <c r="SF164" s="242"/>
      <c r="SG164" s="242"/>
      <c r="SH164" s="242"/>
      <c r="SI164" s="242"/>
      <c r="SJ164" s="242"/>
      <c r="SK164" s="242"/>
      <c r="SL164" s="242"/>
      <c r="SM164" s="242"/>
      <c r="SN164" s="242"/>
      <c r="SO164" s="242"/>
      <c r="SP164" s="242"/>
      <c r="SQ164" s="242"/>
      <c r="SR164" s="242"/>
      <c r="SS164" s="242"/>
      <c r="ST164" s="242"/>
      <c r="SU164" s="242"/>
      <c r="SV164" s="242"/>
      <c r="SW164" s="242"/>
      <c r="SX164" s="242"/>
      <c r="SY164" s="242"/>
      <c r="SZ164" s="242"/>
      <c r="TA164" s="242"/>
      <c r="TB164" s="242"/>
      <c r="TC164" s="242"/>
      <c r="TD164" s="242"/>
      <c r="TE164" s="242"/>
      <c r="TF164" s="242"/>
      <c r="TG164" s="242"/>
      <c r="TH164" s="242"/>
      <c r="TI164" s="242"/>
      <c r="TJ164" s="242"/>
      <c r="TK164" s="242"/>
      <c r="TL164" s="242"/>
      <c r="TM164" s="242"/>
      <c r="TN164" s="242"/>
      <c r="TO164" s="242"/>
      <c r="TP164" s="242"/>
      <c r="TQ164" s="242"/>
      <c r="TR164" s="242"/>
      <c r="TS164" s="242"/>
      <c r="TT164" s="242"/>
      <c r="TU164" s="242"/>
      <c r="TV164" s="242"/>
      <c r="TW164" s="242"/>
      <c r="TX164" s="242"/>
      <c r="TY164" s="242"/>
      <c r="TZ164" s="242"/>
      <c r="UA164" s="242"/>
      <c r="UB164" s="242"/>
      <c r="UC164" s="242"/>
      <c r="UD164" s="242"/>
      <c r="UE164" s="242"/>
      <c r="UF164" s="242"/>
      <c r="UG164" s="242"/>
      <c r="UH164" s="242"/>
      <c r="UI164" s="242"/>
      <c r="UJ164" s="242"/>
      <c r="UK164" s="242"/>
      <c r="UL164" s="242"/>
      <c r="UM164" s="242"/>
      <c r="UN164" s="242"/>
      <c r="UO164" s="242"/>
      <c r="UP164" s="242"/>
      <c r="UQ164" s="242"/>
      <c r="UR164" s="242"/>
      <c r="US164" s="242"/>
      <c r="UT164" s="242"/>
      <c r="UU164" s="242"/>
      <c r="UV164" s="242"/>
      <c r="UW164" s="242"/>
      <c r="UX164" s="242"/>
      <c r="UY164" s="242"/>
      <c r="UZ164" s="242"/>
      <c r="VA164" s="242"/>
      <c r="VB164" s="242"/>
      <c r="VC164" s="242"/>
      <c r="VD164" s="242"/>
      <c r="VE164" s="242"/>
      <c r="VF164" s="242"/>
      <c r="VG164" s="242"/>
      <c r="VH164" s="242"/>
      <c r="VI164" s="242"/>
      <c r="VJ164" s="242"/>
      <c r="VK164" s="242"/>
      <c r="VL164" s="242"/>
      <c r="VM164" s="242"/>
      <c r="VN164" s="242"/>
      <c r="VO164" s="242"/>
      <c r="VP164" s="242"/>
      <c r="VQ164" s="242"/>
      <c r="VR164" s="242"/>
      <c r="VS164" s="242"/>
      <c r="VT164" s="242"/>
      <c r="VU164" s="242"/>
      <c r="VV164" s="242"/>
      <c r="VW164" s="242"/>
      <c r="VX164" s="242"/>
      <c r="VY164" s="242"/>
      <c r="VZ164" s="242"/>
      <c r="WA164" s="242"/>
      <c r="WB164" s="242"/>
      <c r="WC164" s="242"/>
      <c r="WD164" s="242"/>
      <c r="WE164" s="242"/>
      <c r="WF164" s="242"/>
      <c r="WG164" s="242"/>
      <c r="WH164" s="242"/>
      <c r="WI164" s="242"/>
      <c r="WJ164" s="242"/>
      <c r="WK164" s="242"/>
      <c r="WL164" s="242"/>
      <c r="WM164" s="242"/>
      <c r="WN164" s="242"/>
      <c r="WO164" s="242"/>
      <c r="WP164" s="242"/>
      <c r="WQ164" s="242"/>
      <c r="WR164" s="242"/>
      <c r="WS164" s="242"/>
      <c r="WT164" s="242"/>
      <c r="WU164" s="242"/>
      <c r="WV164" s="242"/>
      <c r="WW164" s="242"/>
      <c r="WX164" s="242"/>
      <c r="WY164" s="242"/>
      <c r="WZ164" s="242"/>
      <c r="XA164" s="242"/>
      <c r="XB164" s="242"/>
      <c r="XC164" s="242"/>
      <c r="XD164" s="242"/>
      <c r="XE164" s="242"/>
      <c r="XF164" s="242"/>
      <c r="XG164" s="242"/>
      <c r="XH164" s="242"/>
      <c r="XI164" s="242"/>
      <c r="XJ164" s="242"/>
      <c r="XK164" s="242"/>
      <c r="XL164" s="242"/>
      <c r="XM164" s="242"/>
      <c r="XN164" s="242"/>
      <c r="XO164" s="242"/>
      <c r="XP164" s="242"/>
      <c r="XQ164" s="242"/>
      <c r="XR164" s="242"/>
      <c r="XS164" s="242"/>
      <c r="XT164" s="242"/>
      <c r="XU164" s="242"/>
      <c r="XV164" s="242"/>
      <c r="XW164" s="242"/>
      <c r="XX164" s="242"/>
      <c r="XY164" s="242"/>
      <c r="XZ164" s="242"/>
      <c r="YA164" s="242"/>
      <c r="YB164" s="242"/>
      <c r="YC164" s="242"/>
      <c r="YD164" s="242"/>
      <c r="YE164" s="242"/>
      <c r="YF164" s="242"/>
      <c r="YG164" s="242"/>
      <c r="YH164" s="242"/>
      <c r="YI164" s="242"/>
      <c r="YJ164" s="242"/>
      <c r="YK164" s="242"/>
      <c r="YL164" s="242"/>
      <c r="YM164" s="242"/>
      <c r="YN164" s="242"/>
      <c r="YO164" s="242"/>
      <c r="YP164" s="242"/>
      <c r="YQ164" s="242"/>
      <c r="YR164" s="242"/>
      <c r="YS164" s="242"/>
      <c r="YT164" s="242"/>
      <c r="YU164" s="242"/>
      <c r="YV164" s="242"/>
      <c r="YW164" s="242"/>
      <c r="YX164" s="242"/>
      <c r="YY164" s="242"/>
      <c r="YZ164" s="242"/>
      <c r="ZA164" s="242"/>
      <c r="ZB164" s="242"/>
      <c r="ZC164" s="242"/>
      <c r="ZD164" s="242"/>
      <c r="ZE164" s="242"/>
      <c r="ZF164" s="242"/>
      <c r="ZG164" s="242"/>
      <c r="ZH164" s="242"/>
      <c r="ZI164" s="242"/>
      <c r="ZJ164" s="242"/>
      <c r="ZK164" s="242"/>
      <c r="ZL164" s="242"/>
      <c r="ZM164" s="242"/>
      <c r="ZN164" s="242"/>
      <c r="ZO164" s="242"/>
      <c r="ZP164" s="242"/>
      <c r="ZQ164" s="242"/>
      <c r="ZR164" s="242"/>
      <c r="ZS164" s="242"/>
      <c r="ZT164" s="242"/>
      <c r="ZU164" s="242"/>
      <c r="ZV164" s="242"/>
      <c r="ZW164" s="242"/>
      <c r="ZX164" s="242"/>
      <c r="ZY164" s="242"/>
      <c r="ZZ164" s="242"/>
      <c r="AAA164" s="242"/>
      <c r="AAB164" s="242"/>
      <c r="AAC164" s="242"/>
      <c r="AAD164" s="242"/>
      <c r="AAE164" s="242"/>
      <c r="AAF164" s="242"/>
      <c r="AAG164" s="242"/>
      <c r="AAH164" s="242"/>
      <c r="AAI164" s="242"/>
      <c r="AAJ164" s="242"/>
      <c r="AAK164" s="242"/>
      <c r="AAL164" s="242"/>
      <c r="AAM164" s="242"/>
      <c r="AAN164" s="242"/>
      <c r="AAO164" s="242"/>
      <c r="AAP164" s="242"/>
      <c r="AAQ164" s="242"/>
      <c r="AAR164" s="242"/>
      <c r="AAS164" s="242"/>
      <c r="AAT164" s="242"/>
      <c r="AAU164" s="242"/>
      <c r="AAV164" s="242"/>
      <c r="AAW164" s="242"/>
      <c r="AAX164" s="242"/>
      <c r="AAY164" s="242"/>
      <c r="AAZ164" s="242"/>
      <c r="ABA164" s="242"/>
      <c r="ABB164" s="242"/>
      <c r="ABC164" s="242"/>
      <c r="ABD164" s="242"/>
      <c r="ABE164" s="242"/>
      <c r="ABF164" s="242"/>
      <c r="ABG164" s="242"/>
      <c r="ABH164" s="242"/>
      <c r="ABI164" s="242"/>
      <c r="ABJ164" s="242"/>
      <c r="ABK164" s="242"/>
      <c r="ABL164" s="242"/>
      <c r="ABM164" s="242"/>
      <c r="ABN164" s="242"/>
      <c r="ABO164" s="242"/>
      <c r="ABP164" s="242"/>
      <c r="ABQ164" s="242"/>
      <c r="ABR164" s="242"/>
      <c r="ABS164" s="242"/>
      <c r="ABT164" s="242"/>
      <c r="ABU164" s="242"/>
      <c r="ABV164" s="242"/>
      <c r="ABW164" s="242"/>
      <c r="ABX164" s="242"/>
      <c r="ABY164" s="242"/>
      <c r="ABZ164" s="242"/>
      <c r="ACA164" s="242"/>
      <c r="ACB164" s="242"/>
      <c r="ACC164" s="242"/>
      <c r="ACD164" s="242"/>
      <c r="ACE164" s="242"/>
      <c r="ACF164" s="242"/>
      <c r="ACG164" s="242"/>
      <c r="ACH164" s="242"/>
      <c r="ACI164" s="242"/>
      <c r="ACJ164" s="242"/>
      <c r="ACK164" s="242"/>
      <c r="ACL164" s="242"/>
      <c r="ACM164" s="242"/>
      <c r="ACN164" s="242"/>
      <c r="ACO164" s="242"/>
      <c r="ACP164" s="242"/>
      <c r="ACQ164" s="242"/>
      <c r="ACR164" s="242"/>
      <c r="ACS164" s="242"/>
      <c r="ACT164" s="242"/>
      <c r="ACU164" s="242"/>
      <c r="ACV164" s="242"/>
      <c r="ACW164" s="242"/>
      <c r="ACX164" s="242"/>
      <c r="ACY164" s="242"/>
      <c r="ACZ164" s="242"/>
      <c r="ADA164" s="242"/>
      <c r="ADB164" s="242"/>
      <c r="ADC164" s="242"/>
      <c r="ADD164" s="242"/>
      <c r="ADE164" s="242"/>
      <c r="ADF164" s="242"/>
      <c r="ADG164" s="242"/>
      <c r="ADH164" s="242"/>
      <c r="ADI164" s="242"/>
      <c r="ADJ164" s="242"/>
      <c r="ADK164" s="242"/>
      <c r="ADL164" s="242"/>
      <c r="ADM164" s="242"/>
      <c r="ADN164" s="242"/>
      <c r="ADO164" s="242"/>
      <c r="ADP164" s="242"/>
      <c r="ADQ164" s="242"/>
      <c r="ADR164" s="242"/>
      <c r="ADS164" s="242"/>
      <c r="ADT164" s="242"/>
      <c r="ADU164" s="242"/>
      <c r="ADV164" s="242"/>
      <c r="ADW164" s="242"/>
      <c r="ADX164" s="242"/>
      <c r="ADY164" s="242"/>
      <c r="ADZ164" s="242"/>
      <c r="AEA164" s="242"/>
      <c r="AEB164" s="242"/>
      <c r="AEC164" s="242"/>
      <c r="AED164" s="242"/>
      <c r="AEE164" s="242"/>
      <c r="AEF164" s="242"/>
      <c r="AEG164" s="242"/>
      <c r="AEH164" s="242"/>
      <c r="AEI164" s="242"/>
      <c r="AEJ164" s="242"/>
      <c r="AEK164" s="242"/>
      <c r="AEL164" s="242"/>
      <c r="AEM164" s="242"/>
      <c r="AEN164" s="242"/>
      <c r="AEO164" s="242"/>
      <c r="AEP164" s="242"/>
      <c r="AEQ164" s="242"/>
      <c r="AER164" s="242"/>
      <c r="AES164" s="242"/>
      <c r="AET164" s="242"/>
      <c r="AEU164" s="242"/>
      <c r="AEV164" s="242"/>
      <c r="AEW164" s="242"/>
      <c r="AEX164" s="242"/>
      <c r="AEY164" s="242"/>
      <c r="AEZ164" s="242"/>
      <c r="AFA164" s="242"/>
      <c r="AFB164" s="242"/>
      <c r="AFC164" s="242"/>
      <c r="AFD164" s="242"/>
      <c r="AFE164" s="242"/>
      <c r="AFF164" s="242"/>
      <c r="AFG164" s="242"/>
      <c r="AFH164" s="242"/>
      <c r="AFI164" s="242"/>
      <c r="AFJ164" s="242"/>
      <c r="AFK164" s="242"/>
      <c r="AFL164" s="242"/>
      <c r="AFM164" s="242"/>
      <c r="AFN164" s="242"/>
      <c r="AFO164" s="242"/>
      <c r="AFP164" s="242"/>
      <c r="AFQ164" s="242"/>
      <c r="AFR164" s="242"/>
      <c r="AFS164" s="242"/>
      <c r="AFT164" s="242"/>
      <c r="AFU164" s="242"/>
      <c r="AFV164" s="242"/>
      <c r="AFW164" s="242"/>
      <c r="AFX164" s="242"/>
      <c r="AFY164" s="242"/>
      <c r="AFZ164" s="242"/>
      <c r="AGA164" s="242"/>
      <c r="AGB164" s="242"/>
      <c r="AGC164" s="242"/>
      <c r="AGD164" s="242"/>
      <c r="AGE164" s="242"/>
      <c r="AGF164" s="242"/>
      <c r="AGG164" s="242"/>
      <c r="AGH164" s="242"/>
      <c r="AGI164" s="242"/>
      <c r="AGJ164" s="242"/>
      <c r="AGK164" s="242"/>
      <c r="AGL164" s="242"/>
      <c r="AGM164" s="242"/>
      <c r="AGN164" s="242"/>
      <c r="AGO164" s="242"/>
      <c r="AGP164" s="242"/>
      <c r="AGQ164" s="242"/>
      <c r="AGR164" s="242"/>
      <c r="AGS164" s="242"/>
      <c r="AGT164" s="242"/>
      <c r="AGU164" s="242"/>
      <c r="AGV164" s="242"/>
      <c r="AGW164" s="242"/>
      <c r="AGX164" s="242"/>
      <c r="AGY164" s="242"/>
      <c r="AGZ164" s="242"/>
      <c r="AHA164" s="242"/>
      <c r="AHB164" s="242"/>
      <c r="AHC164" s="242"/>
      <c r="AHD164" s="242"/>
      <c r="AHE164" s="242"/>
      <c r="AHF164" s="242"/>
      <c r="AHG164" s="242"/>
      <c r="AHH164" s="242"/>
      <c r="AHI164" s="242"/>
      <c r="AHJ164" s="242"/>
      <c r="AHK164" s="242"/>
      <c r="AHL164" s="242"/>
      <c r="AHM164" s="242"/>
      <c r="AHN164" s="242"/>
      <c r="AHO164" s="242"/>
      <c r="AHP164" s="242"/>
      <c r="AHQ164" s="242"/>
      <c r="AHR164" s="242"/>
      <c r="AHS164" s="242"/>
      <c r="AHT164" s="242"/>
      <c r="AHU164" s="242"/>
      <c r="AHV164" s="242"/>
      <c r="AHW164" s="242"/>
      <c r="AHX164" s="242"/>
      <c r="AHY164" s="242"/>
      <c r="AHZ164" s="242"/>
      <c r="AIA164" s="242"/>
      <c r="AIB164" s="242"/>
      <c r="AIC164" s="242"/>
      <c r="AID164" s="242"/>
      <c r="AIE164" s="242"/>
      <c r="AIF164" s="242"/>
      <c r="AIG164" s="242"/>
      <c r="AIH164" s="242"/>
      <c r="AII164" s="242"/>
      <c r="AIJ164" s="242"/>
      <c r="AIK164" s="242"/>
      <c r="AIL164" s="242"/>
      <c r="AIM164" s="242"/>
      <c r="AIN164" s="242"/>
      <c r="AIO164" s="242"/>
      <c r="AIP164" s="242"/>
      <c r="AIQ164" s="242"/>
      <c r="AIR164" s="242"/>
      <c r="AIS164" s="242"/>
      <c r="AIT164" s="242"/>
      <c r="AIU164" s="242"/>
      <c r="AIV164" s="242"/>
      <c r="AIW164" s="242"/>
      <c r="AIX164" s="242"/>
      <c r="AIY164" s="242"/>
      <c r="AIZ164" s="242"/>
      <c r="AJA164" s="242"/>
      <c r="AJB164" s="242"/>
      <c r="AJC164" s="242"/>
      <c r="AJD164" s="242"/>
      <c r="AJE164" s="242"/>
      <c r="AJF164" s="242"/>
      <c r="AJG164" s="242"/>
      <c r="AJH164" s="242"/>
      <c r="AJI164" s="242"/>
      <c r="AJJ164" s="242"/>
      <c r="AJK164" s="242"/>
      <c r="AJL164" s="242"/>
      <c r="AJM164" s="242"/>
      <c r="AJN164" s="242"/>
      <c r="AJO164" s="242"/>
      <c r="AJP164" s="242"/>
      <c r="AJQ164" s="242"/>
      <c r="AJR164" s="242"/>
      <c r="AJS164" s="242"/>
      <c r="AJT164" s="242"/>
      <c r="AJU164" s="242"/>
      <c r="AJV164" s="242"/>
      <c r="AJW164" s="242"/>
      <c r="AJX164" s="242"/>
      <c r="AJY164" s="242"/>
      <c r="AJZ164" s="242"/>
      <c r="AKA164" s="242"/>
      <c r="AKB164" s="242"/>
      <c r="AKC164" s="242"/>
      <c r="AKD164" s="242"/>
      <c r="AKE164" s="242"/>
      <c r="AKF164" s="242"/>
      <c r="AKG164" s="242"/>
      <c r="AKH164" s="242"/>
      <c r="AKI164" s="242"/>
      <c r="AKJ164" s="242"/>
      <c r="AKK164" s="242"/>
      <c r="AKL164" s="242"/>
      <c r="AKM164" s="242"/>
      <c r="AKN164" s="242"/>
      <c r="AKO164" s="242"/>
      <c r="AKP164" s="242"/>
      <c r="AKQ164" s="242"/>
      <c r="AKR164" s="242"/>
      <c r="AKS164" s="242"/>
      <c r="AKT164" s="242"/>
      <c r="AKU164" s="242"/>
      <c r="AKV164" s="242"/>
      <c r="AKW164" s="242"/>
      <c r="AKX164" s="242"/>
      <c r="AKY164" s="242"/>
      <c r="AKZ164" s="242"/>
      <c r="ALA164" s="242"/>
      <c r="ALB164" s="242"/>
      <c r="ALC164" s="242"/>
      <c r="ALD164" s="242"/>
      <c r="ALE164" s="242"/>
      <c r="ALF164" s="242"/>
      <c r="ALG164" s="242"/>
      <c r="ALH164" s="242"/>
      <c r="ALI164" s="242"/>
      <c r="ALJ164" s="242"/>
      <c r="ALK164" s="242"/>
      <c r="ALL164" s="242"/>
      <c r="ALM164" s="242"/>
      <c r="ALN164" s="242"/>
      <c r="ALO164" s="242"/>
      <c r="ALP164" s="242"/>
      <c r="ALQ164" s="242"/>
      <c r="ALR164" s="242"/>
      <c r="ALS164" s="242"/>
      <c r="ALT164" s="242"/>
      <c r="ALU164" s="242"/>
      <c r="ALV164" s="242"/>
      <c r="ALW164" s="242"/>
      <c r="ALX164" s="242"/>
      <c r="ALY164" s="242"/>
      <c r="ALZ164" s="242"/>
      <c r="AMA164" s="242"/>
      <c r="AMB164" s="242"/>
      <c r="AMC164" s="242"/>
      <c r="AMD164" s="242"/>
      <c r="AME164" s="242"/>
      <c r="AMF164" s="242"/>
      <c r="AMG164" s="242"/>
      <c r="AMH164" s="242"/>
      <c r="AMI164" s="242"/>
      <c r="AMJ164" s="242"/>
      <c r="AMK164" s="242"/>
    </row>
    <row r="165" spans="1:1025" s="238" customFormat="1" ht="38.25" x14ac:dyDescent="0.2">
      <c r="A165" s="270">
        <f>MAX(A153:A163)+0.01</f>
        <v>2.2899999999999938</v>
      </c>
      <c r="B165" s="261" t="s">
        <v>516</v>
      </c>
      <c r="C165" s="260" t="s">
        <v>517</v>
      </c>
      <c r="D165" s="261" t="s">
        <v>34</v>
      </c>
      <c r="E165" s="262">
        <v>60.5</v>
      </c>
      <c r="F165" s="359"/>
      <c r="G165" s="267">
        <f>E165*F165</f>
        <v>0</v>
      </c>
      <c r="I165" s="239"/>
      <c r="J165" s="239"/>
      <c r="K165" s="240"/>
      <c r="L165" s="241"/>
      <c r="M165" s="240"/>
    </row>
    <row r="166" spans="1:1025" x14ac:dyDescent="0.2">
      <c r="C166" s="307"/>
      <c r="D166" s="261"/>
      <c r="E166" s="262"/>
      <c r="F166" s="359"/>
      <c r="G166" s="267"/>
      <c r="IW166" s="242"/>
      <c r="IX166" s="242"/>
      <c r="IY166" s="242"/>
      <c r="IZ166" s="242"/>
      <c r="JA166" s="242"/>
      <c r="JB166" s="242"/>
      <c r="JC166" s="242"/>
      <c r="JD166" s="242"/>
      <c r="JE166" s="242"/>
      <c r="JF166" s="242"/>
      <c r="JG166" s="242"/>
      <c r="JH166" s="242"/>
      <c r="JI166" s="242"/>
      <c r="JJ166" s="242"/>
      <c r="JK166" s="242"/>
      <c r="JL166" s="242"/>
      <c r="JM166" s="242"/>
      <c r="JN166" s="242"/>
      <c r="JO166" s="242"/>
      <c r="JP166" s="242"/>
      <c r="JQ166" s="242"/>
      <c r="JR166" s="242"/>
      <c r="JS166" s="242"/>
      <c r="JT166" s="242"/>
      <c r="JU166" s="242"/>
      <c r="JV166" s="242"/>
      <c r="JW166" s="242"/>
      <c r="JX166" s="242"/>
      <c r="JY166" s="242"/>
      <c r="JZ166" s="242"/>
      <c r="KA166" s="242"/>
      <c r="KB166" s="242"/>
      <c r="KC166" s="242"/>
      <c r="KD166" s="242"/>
      <c r="KE166" s="242"/>
      <c r="KF166" s="242"/>
      <c r="KG166" s="242"/>
      <c r="KH166" s="242"/>
      <c r="KI166" s="242"/>
      <c r="KJ166" s="242"/>
      <c r="KK166" s="242"/>
      <c r="KL166" s="242"/>
      <c r="KM166" s="242"/>
      <c r="KN166" s="242"/>
      <c r="KO166" s="242"/>
      <c r="KP166" s="242"/>
      <c r="KQ166" s="242"/>
      <c r="KR166" s="242"/>
      <c r="KS166" s="242"/>
      <c r="KT166" s="242"/>
      <c r="KU166" s="242"/>
      <c r="KV166" s="242"/>
      <c r="KW166" s="242"/>
      <c r="KX166" s="242"/>
      <c r="KY166" s="242"/>
      <c r="KZ166" s="242"/>
      <c r="LA166" s="242"/>
      <c r="LB166" s="242"/>
      <c r="LC166" s="242"/>
      <c r="LD166" s="242"/>
      <c r="LE166" s="242"/>
      <c r="LF166" s="242"/>
      <c r="LG166" s="242"/>
      <c r="LH166" s="242"/>
      <c r="LI166" s="242"/>
      <c r="LJ166" s="242"/>
      <c r="LK166" s="242"/>
      <c r="LL166" s="242"/>
      <c r="LM166" s="242"/>
      <c r="LN166" s="242"/>
      <c r="LO166" s="242"/>
      <c r="LP166" s="242"/>
      <c r="LQ166" s="242"/>
      <c r="LR166" s="242"/>
      <c r="LS166" s="242"/>
      <c r="LT166" s="242"/>
      <c r="LU166" s="242"/>
      <c r="LV166" s="242"/>
      <c r="LW166" s="242"/>
      <c r="LX166" s="242"/>
      <c r="LY166" s="242"/>
      <c r="LZ166" s="242"/>
      <c r="MA166" s="242"/>
      <c r="MB166" s="242"/>
      <c r="MC166" s="242"/>
      <c r="MD166" s="242"/>
      <c r="ME166" s="242"/>
      <c r="MF166" s="242"/>
      <c r="MG166" s="242"/>
      <c r="MH166" s="242"/>
      <c r="MI166" s="242"/>
      <c r="MJ166" s="242"/>
      <c r="MK166" s="242"/>
      <c r="ML166" s="242"/>
      <c r="MM166" s="242"/>
      <c r="MN166" s="242"/>
      <c r="MO166" s="242"/>
      <c r="MP166" s="242"/>
      <c r="MQ166" s="242"/>
      <c r="MR166" s="242"/>
      <c r="MS166" s="242"/>
      <c r="MT166" s="242"/>
      <c r="MU166" s="242"/>
      <c r="MV166" s="242"/>
      <c r="MW166" s="242"/>
      <c r="MX166" s="242"/>
      <c r="MY166" s="242"/>
      <c r="MZ166" s="242"/>
      <c r="NA166" s="242"/>
      <c r="NB166" s="242"/>
      <c r="NC166" s="242"/>
      <c r="ND166" s="242"/>
      <c r="NE166" s="242"/>
      <c r="NF166" s="242"/>
      <c r="NG166" s="242"/>
      <c r="NH166" s="242"/>
      <c r="NI166" s="242"/>
      <c r="NJ166" s="242"/>
      <c r="NK166" s="242"/>
      <c r="NL166" s="242"/>
      <c r="NM166" s="242"/>
      <c r="NN166" s="242"/>
      <c r="NO166" s="242"/>
      <c r="NP166" s="242"/>
      <c r="NQ166" s="242"/>
      <c r="NR166" s="242"/>
      <c r="NS166" s="242"/>
      <c r="NT166" s="242"/>
      <c r="NU166" s="242"/>
      <c r="NV166" s="242"/>
      <c r="NW166" s="242"/>
      <c r="NX166" s="242"/>
      <c r="NY166" s="242"/>
      <c r="NZ166" s="242"/>
      <c r="OA166" s="242"/>
      <c r="OB166" s="242"/>
      <c r="OC166" s="242"/>
      <c r="OD166" s="242"/>
      <c r="OE166" s="242"/>
      <c r="OF166" s="242"/>
      <c r="OG166" s="242"/>
      <c r="OH166" s="242"/>
      <c r="OI166" s="242"/>
      <c r="OJ166" s="242"/>
      <c r="OK166" s="242"/>
      <c r="OL166" s="242"/>
      <c r="OM166" s="242"/>
      <c r="ON166" s="242"/>
      <c r="OO166" s="242"/>
      <c r="OP166" s="242"/>
      <c r="OQ166" s="242"/>
      <c r="OR166" s="242"/>
      <c r="OS166" s="242"/>
      <c r="OT166" s="242"/>
      <c r="OU166" s="242"/>
      <c r="OV166" s="242"/>
      <c r="OW166" s="242"/>
      <c r="OX166" s="242"/>
      <c r="OY166" s="242"/>
      <c r="OZ166" s="242"/>
      <c r="PA166" s="242"/>
      <c r="PB166" s="242"/>
      <c r="PC166" s="242"/>
      <c r="PD166" s="242"/>
      <c r="PE166" s="242"/>
      <c r="PF166" s="242"/>
      <c r="PG166" s="242"/>
      <c r="PH166" s="242"/>
      <c r="PI166" s="242"/>
      <c r="PJ166" s="242"/>
      <c r="PK166" s="242"/>
      <c r="PL166" s="242"/>
      <c r="PM166" s="242"/>
      <c r="PN166" s="242"/>
      <c r="PO166" s="242"/>
      <c r="PP166" s="242"/>
      <c r="PQ166" s="242"/>
      <c r="PR166" s="242"/>
      <c r="PS166" s="242"/>
      <c r="PT166" s="242"/>
      <c r="PU166" s="242"/>
      <c r="PV166" s="242"/>
      <c r="PW166" s="242"/>
      <c r="PX166" s="242"/>
      <c r="PY166" s="242"/>
      <c r="PZ166" s="242"/>
      <c r="QA166" s="242"/>
      <c r="QB166" s="242"/>
      <c r="QC166" s="242"/>
      <c r="QD166" s="242"/>
      <c r="QE166" s="242"/>
      <c r="QF166" s="242"/>
      <c r="QG166" s="242"/>
      <c r="QH166" s="242"/>
      <c r="QI166" s="242"/>
      <c r="QJ166" s="242"/>
      <c r="QK166" s="242"/>
      <c r="QL166" s="242"/>
      <c r="QM166" s="242"/>
      <c r="QN166" s="242"/>
      <c r="QO166" s="242"/>
      <c r="QP166" s="242"/>
      <c r="QQ166" s="242"/>
      <c r="QR166" s="242"/>
      <c r="QS166" s="242"/>
      <c r="QT166" s="242"/>
      <c r="QU166" s="242"/>
      <c r="QV166" s="242"/>
      <c r="QW166" s="242"/>
      <c r="QX166" s="242"/>
      <c r="QY166" s="242"/>
      <c r="QZ166" s="242"/>
      <c r="RA166" s="242"/>
      <c r="RB166" s="242"/>
      <c r="RC166" s="242"/>
      <c r="RD166" s="242"/>
      <c r="RE166" s="242"/>
      <c r="RF166" s="242"/>
      <c r="RG166" s="242"/>
      <c r="RH166" s="242"/>
      <c r="RI166" s="242"/>
      <c r="RJ166" s="242"/>
      <c r="RK166" s="242"/>
      <c r="RL166" s="242"/>
      <c r="RM166" s="242"/>
      <c r="RN166" s="242"/>
      <c r="RO166" s="242"/>
      <c r="RP166" s="242"/>
      <c r="RQ166" s="242"/>
      <c r="RR166" s="242"/>
      <c r="RS166" s="242"/>
      <c r="RT166" s="242"/>
      <c r="RU166" s="242"/>
      <c r="RV166" s="242"/>
      <c r="RW166" s="242"/>
      <c r="RX166" s="242"/>
      <c r="RY166" s="242"/>
      <c r="RZ166" s="242"/>
      <c r="SA166" s="242"/>
      <c r="SB166" s="242"/>
      <c r="SC166" s="242"/>
      <c r="SD166" s="242"/>
      <c r="SE166" s="242"/>
      <c r="SF166" s="242"/>
      <c r="SG166" s="242"/>
      <c r="SH166" s="242"/>
      <c r="SI166" s="242"/>
      <c r="SJ166" s="242"/>
      <c r="SK166" s="242"/>
      <c r="SL166" s="242"/>
      <c r="SM166" s="242"/>
      <c r="SN166" s="242"/>
      <c r="SO166" s="242"/>
      <c r="SP166" s="242"/>
      <c r="SQ166" s="242"/>
      <c r="SR166" s="242"/>
      <c r="SS166" s="242"/>
      <c r="ST166" s="242"/>
      <c r="SU166" s="242"/>
      <c r="SV166" s="242"/>
      <c r="SW166" s="242"/>
      <c r="SX166" s="242"/>
      <c r="SY166" s="242"/>
      <c r="SZ166" s="242"/>
      <c r="TA166" s="242"/>
      <c r="TB166" s="242"/>
      <c r="TC166" s="242"/>
      <c r="TD166" s="242"/>
      <c r="TE166" s="242"/>
      <c r="TF166" s="242"/>
      <c r="TG166" s="242"/>
      <c r="TH166" s="242"/>
      <c r="TI166" s="242"/>
      <c r="TJ166" s="242"/>
      <c r="TK166" s="242"/>
      <c r="TL166" s="242"/>
      <c r="TM166" s="242"/>
      <c r="TN166" s="242"/>
      <c r="TO166" s="242"/>
      <c r="TP166" s="242"/>
      <c r="TQ166" s="242"/>
      <c r="TR166" s="242"/>
      <c r="TS166" s="242"/>
      <c r="TT166" s="242"/>
      <c r="TU166" s="242"/>
      <c r="TV166" s="242"/>
      <c r="TW166" s="242"/>
      <c r="TX166" s="242"/>
      <c r="TY166" s="242"/>
      <c r="TZ166" s="242"/>
      <c r="UA166" s="242"/>
      <c r="UB166" s="242"/>
      <c r="UC166" s="242"/>
      <c r="UD166" s="242"/>
      <c r="UE166" s="242"/>
      <c r="UF166" s="242"/>
      <c r="UG166" s="242"/>
      <c r="UH166" s="242"/>
      <c r="UI166" s="242"/>
      <c r="UJ166" s="242"/>
      <c r="UK166" s="242"/>
      <c r="UL166" s="242"/>
      <c r="UM166" s="242"/>
      <c r="UN166" s="242"/>
      <c r="UO166" s="242"/>
      <c r="UP166" s="242"/>
      <c r="UQ166" s="242"/>
      <c r="UR166" s="242"/>
      <c r="US166" s="242"/>
      <c r="UT166" s="242"/>
      <c r="UU166" s="242"/>
      <c r="UV166" s="242"/>
      <c r="UW166" s="242"/>
      <c r="UX166" s="242"/>
      <c r="UY166" s="242"/>
      <c r="UZ166" s="242"/>
      <c r="VA166" s="242"/>
      <c r="VB166" s="242"/>
      <c r="VC166" s="242"/>
      <c r="VD166" s="242"/>
      <c r="VE166" s="242"/>
      <c r="VF166" s="242"/>
      <c r="VG166" s="242"/>
      <c r="VH166" s="242"/>
      <c r="VI166" s="242"/>
      <c r="VJ166" s="242"/>
      <c r="VK166" s="242"/>
      <c r="VL166" s="242"/>
      <c r="VM166" s="242"/>
      <c r="VN166" s="242"/>
      <c r="VO166" s="242"/>
      <c r="VP166" s="242"/>
      <c r="VQ166" s="242"/>
      <c r="VR166" s="242"/>
      <c r="VS166" s="242"/>
      <c r="VT166" s="242"/>
      <c r="VU166" s="242"/>
      <c r="VV166" s="242"/>
      <c r="VW166" s="242"/>
      <c r="VX166" s="242"/>
      <c r="VY166" s="242"/>
      <c r="VZ166" s="242"/>
      <c r="WA166" s="242"/>
      <c r="WB166" s="242"/>
      <c r="WC166" s="242"/>
      <c r="WD166" s="242"/>
      <c r="WE166" s="242"/>
      <c r="WF166" s="242"/>
      <c r="WG166" s="242"/>
      <c r="WH166" s="242"/>
      <c r="WI166" s="242"/>
      <c r="WJ166" s="242"/>
      <c r="WK166" s="242"/>
      <c r="WL166" s="242"/>
      <c r="WM166" s="242"/>
      <c r="WN166" s="242"/>
      <c r="WO166" s="242"/>
      <c r="WP166" s="242"/>
      <c r="WQ166" s="242"/>
      <c r="WR166" s="242"/>
      <c r="WS166" s="242"/>
      <c r="WT166" s="242"/>
      <c r="WU166" s="242"/>
      <c r="WV166" s="242"/>
      <c r="WW166" s="242"/>
      <c r="WX166" s="242"/>
      <c r="WY166" s="242"/>
      <c r="WZ166" s="242"/>
      <c r="XA166" s="242"/>
      <c r="XB166" s="242"/>
      <c r="XC166" s="242"/>
      <c r="XD166" s="242"/>
      <c r="XE166" s="242"/>
      <c r="XF166" s="242"/>
      <c r="XG166" s="242"/>
      <c r="XH166" s="242"/>
      <c r="XI166" s="242"/>
      <c r="XJ166" s="242"/>
      <c r="XK166" s="242"/>
      <c r="XL166" s="242"/>
      <c r="XM166" s="242"/>
      <c r="XN166" s="242"/>
      <c r="XO166" s="242"/>
      <c r="XP166" s="242"/>
      <c r="XQ166" s="242"/>
      <c r="XR166" s="242"/>
      <c r="XS166" s="242"/>
      <c r="XT166" s="242"/>
      <c r="XU166" s="242"/>
      <c r="XV166" s="242"/>
      <c r="XW166" s="242"/>
      <c r="XX166" s="242"/>
      <c r="XY166" s="242"/>
      <c r="XZ166" s="242"/>
      <c r="YA166" s="242"/>
      <c r="YB166" s="242"/>
      <c r="YC166" s="242"/>
      <c r="YD166" s="242"/>
      <c r="YE166" s="242"/>
      <c r="YF166" s="242"/>
      <c r="YG166" s="242"/>
      <c r="YH166" s="242"/>
      <c r="YI166" s="242"/>
      <c r="YJ166" s="242"/>
      <c r="YK166" s="242"/>
      <c r="YL166" s="242"/>
      <c r="YM166" s="242"/>
      <c r="YN166" s="242"/>
      <c r="YO166" s="242"/>
      <c r="YP166" s="242"/>
      <c r="YQ166" s="242"/>
      <c r="YR166" s="242"/>
      <c r="YS166" s="242"/>
      <c r="YT166" s="242"/>
      <c r="YU166" s="242"/>
      <c r="YV166" s="242"/>
      <c r="YW166" s="242"/>
      <c r="YX166" s="242"/>
      <c r="YY166" s="242"/>
      <c r="YZ166" s="242"/>
      <c r="ZA166" s="242"/>
      <c r="ZB166" s="242"/>
      <c r="ZC166" s="242"/>
      <c r="ZD166" s="242"/>
      <c r="ZE166" s="242"/>
      <c r="ZF166" s="242"/>
      <c r="ZG166" s="242"/>
      <c r="ZH166" s="242"/>
      <c r="ZI166" s="242"/>
      <c r="ZJ166" s="242"/>
      <c r="ZK166" s="242"/>
      <c r="ZL166" s="242"/>
      <c r="ZM166" s="242"/>
      <c r="ZN166" s="242"/>
      <c r="ZO166" s="242"/>
      <c r="ZP166" s="242"/>
      <c r="ZQ166" s="242"/>
      <c r="ZR166" s="242"/>
      <c r="ZS166" s="242"/>
      <c r="ZT166" s="242"/>
      <c r="ZU166" s="242"/>
      <c r="ZV166" s="242"/>
      <c r="ZW166" s="242"/>
      <c r="ZX166" s="242"/>
      <c r="ZY166" s="242"/>
      <c r="ZZ166" s="242"/>
      <c r="AAA166" s="242"/>
      <c r="AAB166" s="242"/>
      <c r="AAC166" s="242"/>
      <c r="AAD166" s="242"/>
      <c r="AAE166" s="242"/>
      <c r="AAF166" s="242"/>
      <c r="AAG166" s="242"/>
      <c r="AAH166" s="242"/>
      <c r="AAI166" s="242"/>
      <c r="AAJ166" s="242"/>
      <c r="AAK166" s="242"/>
      <c r="AAL166" s="242"/>
      <c r="AAM166" s="242"/>
      <c r="AAN166" s="242"/>
      <c r="AAO166" s="242"/>
      <c r="AAP166" s="242"/>
      <c r="AAQ166" s="242"/>
      <c r="AAR166" s="242"/>
      <c r="AAS166" s="242"/>
      <c r="AAT166" s="242"/>
      <c r="AAU166" s="242"/>
      <c r="AAV166" s="242"/>
      <c r="AAW166" s="242"/>
      <c r="AAX166" s="242"/>
      <c r="AAY166" s="242"/>
      <c r="AAZ166" s="242"/>
      <c r="ABA166" s="242"/>
      <c r="ABB166" s="242"/>
      <c r="ABC166" s="242"/>
      <c r="ABD166" s="242"/>
      <c r="ABE166" s="242"/>
      <c r="ABF166" s="242"/>
      <c r="ABG166" s="242"/>
      <c r="ABH166" s="242"/>
      <c r="ABI166" s="242"/>
      <c r="ABJ166" s="242"/>
      <c r="ABK166" s="242"/>
      <c r="ABL166" s="242"/>
      <c r="ABM166" s="242"/>
      <c r="ABN166" s="242"/>
      <c r="ABO166" s="242"/>
      <c r="ABP166" s="242"/>
      <c r="ABQ166" s="242"/>
      <c r="ABR166" s="242"/>
      <c r="ABS166" s="242"/>
      <c r="ABT166" s="242"/>
      <c r="ABU166" s="242"/>
      <c r="ABV166" s="242"/>
      <c r="ABW166" s="242"/>
      <c r="ABX166" s="242"/>
      <c r="ABY166" s="242"/>
      <c r="ABZ166" s="242"/>
      <c r="ACA166" s="242"/>
      <c r="ACB166" s="242"/>
      <c r="ACC166" s="242"/>
      <c r="ACD166" s="242"/>
      <c r="ACE166" s="242"/>
      <c r="ACF166" s="242"/>
      <c r="ACG166" s="242"/>
      <c r="ACH166" s="242"/>
      <c r="ACI166" s="242"/>
      <c r="ACJ166" s="242"/>
      <c r="ACK166" s="242"/>
      <c r="ACL166" s="242"/>
      <c r="ACM166" s="242"/>
      <c r="ACN166" s="242"/>
      <c r="ACO166" s="242"/>
      <c r="ACP166" s="242"/>
      <c r="ACQ166" s="242"/>
      <c r="ACR166" s="242"/>
      <c r="ACS166" s="242"/>
      <c r="ACT166" s="242"/>
      <c r="ACU166" s="242"/>
      <c r="ACV166" s="242"/>
      <c r="ACW166" s="242"/>
      <c r="ACX166" s="242"/>
      <c r="ACY166" s="242"/>
      <c r="ACZ166" s="242"/>
      <c r="ADA166" s="242"/>
      <c r="ADB166" s="242"/>
      <c r="ADC166" s="242"/>
      <c r="ADD166" s="242"/>
      <c r="ADE166" s="242"/>
      <c r="ADF166" s="242"/>
      <c r="ADG166" s="242"/>
      <c r="ADH166" s="242"/>
      <c r="ADI166" s="242"/>
      <c r="ADJ166" s="242"/>
      <c r="ADK166" s="242"/>
      <c r="ADL166" s="242"/>
      <c r="ADM166" s="242"/>
      <c r="ADN166" s="242"/>
      <c r="ADO166" s="242"/>
      <c r="ADP166" s="242"/>
      <c r="ADQ166" s="242"/>
      <c r="ADR166" s="242"/>
      <c r="ADS166" s="242"/>
      <c r="ADT166" s="242"/>
      <c r="ADU166" s="242"/>
      <c r="ADV166" s="242"/>
      <c r="ADW166" s="242"/>
      <c r="ADX166" s="242"/>
      <c r="ADY166" s="242"/>
      <c r="ADZ166" s="242"/>
      <c r="AEA166" s="242"/>
      <c r="AEB166" s="242"/>
      <c r="AEC166" s="242"/>
      <c r="AED166" s="242"/>
      <c r="AEE166" s="242"/>
      <c r="AEF166" s="242"/>
      <c r="AEG166" s="242"/>
      <c r="AEH166" s="242"/>
      <c r="AEI166" s="242"/>
      <c r="AEJ166" s="242"/>
      <c r="AEK166" s="242"/>
      <c r="AEL166" s="242"/>
      <c r="AEM166" s="242"/>
      <c r="AEN166" s="242"/>
      <c r="AEO166" s="242"/>
      <c r="AEP166" s="242"/>
      <c r="AEQ166" s="242"/>
      <c r="AER166" s="242"/>
      <c r="AES166" s="242"/>
      <c r="AET166" s="242"/>
      <c r="AEU166" s="242"/>
      <c r="AEV166" s="242"/>
      <c r="AEW166" s="242"/>
      <c r="AEX166" s="242"/>
      <c r="AEY166" s="242"/>
      <c r="AEZ166" s="242"/>
      <c r="AFA166" s="242"/>
      <c r="AFB166" s="242"/>
      <c r="AFC166" s="242"/>
      <c r="AFD166" s="242"/>
      <c r="AFE166" s="242"/>
      <c r="AFF166" s="242"/>
      <c r="AFG166" s="242"/>
      <c r="AFH166" s="242"/>
      <c r="AFI166" s="242"/>
      <c r="AFJ166" s="242"/>
      <c r="AFK166" s="242"/>
      <c r="AFL166" s="242"/>
      <c r="AFM166" s="242"/>
      <c r="AFN166" s="242"/>
      <c r="AFO166" s="242"/>
      <c r="AFP166" s="242"/>
      <c r="AFQ166" s="242"/>
      <c r="AFR166" s="242"/>
      <c r="AFS166" s="242"/>
      <c r="AFT166" s="242"/>
      <c r="AFU166" s="242"/>
      <c r="AFV166" s="242"/>
      <c r="AFW166" s="242"/>
      <c r="AFX166" s="242"/>
      <c r="AFY166" s="242"/>
      <c r="AFZ166" s="242"/>
      <c r="AGA166" s="242"/>
      <c r="AGB166" s="242"/>
      <c r="AGC166" s="242"/>
      <c r="AGD166" s="242"/>
      <c r="AGE166" s="242"/>
      <c r="AGF166" s="242"/>
      <c r="AGG166" s="242"/>
      <c r="AGH166" s="242"/>
      <c r="AGI166" s="242"/>
      <c r="AGJ166" s="242"/>
      <c r="AGK166" s="242"/>
      <c r="AGL166" s="242"/>
      <c r="AGM166" s="242"/>
      <c r="AGN166" s="242"/>
      <c r="AGO166" s="242"/>
      <c r="AGP166" s="242"/>
      <c r="AGQ166" s="242"/>
      <c r="AGR166" s="242"/>
      <c r="AGS166" s="242"/>
      <c r="AGT166" s="242"/>
      <c r="AGU166" s="242"/>
      <c r="AGV166" s="242"/>
      <c r="AGW166" s="242"/>
      <c r="AGX166" s="242"/>
      <c r="AGY166" s="242"/>
      <c r="AGZ166" s="242"/>
      <c r="AHA166" s="242"/>
      <c r="AHB166" s="242"/>
      <c r="AHC166" s="242"/>
      <c r="AHD166" s="242"/>
      <c r="AHE166" s="242"/>
      <c r="AHF166" s="242"/>
      <c r="AHG166" s="242"/>
      <c r="AHH166" s="242"/>
      <c r="AHI166" s="242"/>
      <c r="AHJ166" s="242"/>
      <c r="AHK166" s="242"/>
      <c r="AHL166" s="242"/>
      <c r="AHM166" s="242"/>
      <c r="AHN166" s="242"/>
      <c r="AHO166" s="242"/>
      <c r="AHP166" s="242"/>
      <c r="AHQ166" s="242"/>
      <c r="AHR166" s="242"/>
      <c r="AHS166" s="242"/>
      <c r="AHT166" s="242"/>
      <c r="AHU166" s="242"/>
      <c r="AHV166" s="242"/>
      <c r="AHW166" s="242"/>
      <c r="AHX166" s="242"/>
      <c r="AHY166" s="242"/>
      <c r="AHZ166" s="242"/>
      <c r="AIA166" s="242"/>
      <c r="AIB166" s="242"/>
      <c r="AIC166" s="242"/>
      <c r="AID166" s="242"/>
      <c r="AIE166" s="242"/>
      <c r="AIF166" s="242"/>
      <c r="AIG166" s="242"/>
      <c r="AIH166" s="242"/>
      <c r="AII166" s="242"/>
      <c r="AIJ166" s="242"/>
      <c r="AIK166" s="242"/>
      <c r="AIL166" s="242"/>
      <c r="AIM166" s="242"/>
      <c r="AIN166" s="242"/>
      <c r="AIO166" s="242"/>
      <c r="AIP166" s="242"/>
      <c r="AIQ166" s="242"/>
      <c r="AIR166" s="242"/>
      <c r="AIS166" s="242"/>
      <c r="AIT166" s="242"/>
      <c r="AIU166" s="242"/>
      <c r="AIV166" s="242"/>
      <c r="AIW166" s="242"/>
      <c r="AIX166" s="242"/>
      <c r="AIY166" s="242"/>
      <c r="AIZ166" s="242"/>
      <c r="AJA166" s="242"/>
      <c r="AJB166" s="242"/>
      <c r="AJC166" s="242"/>
      <c r="AJD166" s="242"/>
      <c r="AJE166" s="242"/>
      <c r="AJF166" s="242"/>
      <c r="AJG166" s="242"/>
      <c r="AJH166" s="242"/>
      <c r="AJI166" s="242"/>
      <c r="AJJ166" s="242"/>
      <c r="AJK166" s="242"/>
      <c r="AJL166" s="242"/>
      <c r="AJM166" s="242"/>
      <c r="AJN166" s="242"/>
      <c r="AJO166" s="242"/>
      <c r="AJP166" s="242"/>
      <c r="AJQ166" s="242"/>
      <c r="AJR166" s="242"/>
      <c r="AJS166" s="242"/>
      <c r="AJT166" s="242"/>
      <c r="AJU166" s="242"/>
      <c r="AJV166" s="242"/>
      <c r="AJW166" s="242"/>
      <c r="AJX166" s="242"/>
      <c r="AJY166" s="242"/>
      <c r="AJZ166" s="242"/>
      <c r="AKA166" s="242"/>
      <c r="AKB166" s="242"/>
      <c r="AKC166" s="242"/>
      <c r="AKD166" s="242"/>
      <c r="AKE166" s="242"/>
      <c r="AKF166" s="242"/>
      <c r="AKG166" s="242"/>
      <c r="AKH166" s="242"/>
      <c r="AKI166" s="242"/>
      <c r="AKJ166" s="242"/>
      <c r="AKK166" s="242"/>
      <c r="AKL166" s="242"/>
      <c r="AKM166" s="242"/>
      <c r="AKN166" s="242"/>
      <c r="AKO166" s="242"/>
      <c r="AKP166" s="242"/>
      <c r="AKQ166" s="242"/>
      <c r="AKR166" s="242"/>
      <c r="AKS166" s="242"/>
      <c r="AKT166" s="242"/>
      <c r="AKU166" s="242"/>
      <c r="AKV166" s="242"/>
      <c r="AKW166" s="242"/>
      <c r="AKX166" s="242"/>
      <c r="AKY166" s="242"/>
      <c r="AKZ166" s="242"/>
      <c r="ALA166" s="242"/>
      <c r="ALB166" s="242"/>
      <c r="ALC166" s="242"/>
      <c r="ALD166" s="242"/>
      <c r="ALE166" s="242"/>
      <c r="ALF166" s="242"/>
      <c r="ALG166" s="242"/>
      <c r="ALH166" s="242"/>
      <c r="ALI166" s="242"/>
      <c r="ALJ166" s="242"/>
      <c r="ALK166" s="242"/>
      <c r="ALL166" s="242"/>
      <c r="ALM166" s="242"/>
      <c r="ALN166" s="242"/>
      <c r="ALO166" s="242"/>
      <c r="ALP166" s="242"/>
      <c r="ALQ166" s="242"/>
      <c r="ALR166" s="242"/>
      <c r="ALS166" s="242"/>
      <c r="ALT166" s="242"/>
      <c r="ALU166" s="242"/>
      <c r="ALV166" s="242"/>
      <c r="ALW166" s="242"/>
      <c r="ALX166" s="242"/>
      <c r="ALY166" s="242"/>
      <c r="ALZ166" s="242"/>
      <c r="AMA166" s="242"/>
      <c r="AMB166" s="242"/>
      <c r="AMC166" s="242"/>
      <c r="AMD166" s="242"/>
      <c r="AME166" s="242"/>
      <c r="AMF166" s="242"/>
      <c r="AMG166" s="242"/>
      <c r="AMH166" s="242"/>
      <c r="AMI166" s="242"/>
      <c r="AMJ166" s="242"/>
      <c r="AMK166" s="242"/>
    </row>
    <row r="167" spans="1:1025" x14ac:dyDescent="0.2">
      <c r="A167" s="566"/>
      <c r="B167" s="572"/>
      <c r="C167" s="568"/>
      <c r="D167" s="567"/>
      <c r="E167" s="573"/>
      <c r="F167" s="570"/>
      <c r="G167" s="571"/>
    </row>
    <row r="168" spans="1:1025" x14ac:dyDescent="0.2">
      <c r="A168" s="291"/>
      <c r="B168" s="292"/>
      <c r="C168" s="293"/>
      <c r="D168" s="294"/>
      <c r="E168" s="295"/>
      <c r="F168" s="616"/>
      <c r="G168" s="296"/>
      <c r="H168" s="297"/>
      <c r="I168" s="298"/>
    </row>
    <row r="169" spans="1:1025" ht="13.5" thickBot="1" x14ac:dyDescent="0.25">
      <c r="A169" s="299" t="s">
        <v>518</v>
      </c>
      <c r="B169" s="300"/>
      <c r="C169" s="318"/>
      <c r="D169" s="301"/>
      <c r="E169" s="302"/>
      <c r="F169" s="617"/>
      <c r="G169" s="303">
        <f>SUM(G92:G167)</f>
        <v>0</v>
      </c>
      <c r="J169" s="298"/>
      <c r="K169" s="304"/>
      <c r="M169" s="304"/>
      <c r="N169" s="297"/>
      <c r="O169" s="297"/>
      <c r="P169" s="297"/>
      <c r="Q169" s="297"/>
      <c r="R169" s="297"/>
      <c r="S169" s="297"/>
      <c r="T169" s="297"/>
      <c r="U169" s="297"/>
      <c r="V169" s="297"/>
      <c r="W169" s="297"/>
      <c r="X169" s="297"/>
      <c r="Y169" s="297"/>
      <c r="Z169" s="297"/>
      <c r="AA169" s="297"/>
      <c r="AB169" s="297"/>
      <c r="AC169" s="297"/>
      <c r="AD169" s="297"/>
      <c r="AE169" s="297"/>
      <c r="AF169" s="297"/>
      <c r="AG169" s="297"/>
      <c r="AH169" s="297"/>
      <c r="AI169" s="297"/>
      <c r="AJ169" s="297"/>
      <c r="AK169" s="297"/>
      <c r="AL169" s="297"/>
      <c r="AM169" s="297"/>
      <c r="AN169" s="297"/>
      <c r="AO169" s="297"/>
      <c r="AP169" s="297"/>
      <c r="AQ169" s="297"/>
      <c r="AR169" s="297"/>
      <c r="AS169" s="297"/>
      <c r="AT169" s="297"/>
      <c r="AU169" s="297"/>
      <c r="AV169" s="297"/>
      <c r="AW169" s="297"/>
      <c r="AX169" s="297"/>
      <c r="AY169" s="297"/>
      <c r="AZ169" s="297"/>
      <c r="BA169" s="297"/>
      <c r="BB169" s="297"/>
      <c r="BC169" s="297"/>
      <c r="BD169" s="297"/>
      <c r="BE169" s="297"/>
      <c r="BF169" s="297"/>
      <c r="BG169" s="297"/>
      <c r="BH169" s="297"/>
      <c r="BI169" s="297"/>
      <c r="BJ169" s="297"/>
      <c r="BK169" s="297"/>
      <c r="BL169" s="297"/>
      <c r="BM169" s="297"/>
      <c r="BN169" s="297"/>
      <c r="BO169" s="297"/>
      <c r="BP169" s="297"/>
      <c r="BQ169" s="297"/>
      <c r="BR169" s="297"/>
      <c r="BS169" s="297"/>
      <c r="BT169" s="297"/>
      <c r="BU169" s="297"/>
      <c r="BV169" s="297"/>
      <c r="BW169" s="297"/>
      <c r="BX169" s="297"/>
      <c r="BY169" s="297"/>
      <c r="BZ169" s="297"/>
      <c r="CA169" s="297"/>
      <c r="CB169" s="297"/>
      <c r="CC169" s="297"/>
      <c r="CD169" s="297"/>
      <c r="CE169" s="297"/>
      <c r="CF169" s="297"/>
      <c r="CG169" s="297"/>
      <c r="CH169" s="297"/>
      <c r="CI169" s="297"/>
      <c r="CJ169" s="297"/>
      <c r="CK169" s="297"/>
      <c r="CL169" s="297"/>
      <c r="CM169" s="297"/>
      <c r="CN169" s="297"/>
      <c r="CO169" s="297"/>
      <c r="CP169" s="297"/>
      <c r="CQ169" s="297"/>
      <c r="CR169" s="297"/>
      <c r="CS169" s="297"/>
      <c r="CT169" s="297"/>
      <c r="CU169" s="297"/>
      <c r="CV169" s="297"/>
      <c r="CW169" s="297"/>
      <c r="CX169" s="297"/>
      <c r="CY169" s="297"/>
      <c r="CZ169" s="297"/>
      <c r="DA169" s="297"/>
      <c r="DB169" s="297"/>
      <c r="DC169" s="297"/>
      <c r="DD169" s="297"/>
      <c r="DE169" s="297"/>
      <c r="DF169" s="297"/>
      <c r="DG169" s="297"/>
      <c r="DH169" s="297"/>
      <c r="DI169" s="297"/>
      <c r="DJ169" s="297"/>
      <c r="DK169" s="297"/>
      <c r="DL169" s="297"/>
      <c r="DM169" s="297"/>
      <c r="DN169" s="297"/>
      <c r="DO169" s="297"/>
      <c r="DP169" s="297"/>
      <c r="DQ169" s="297"/>
      <c r="DR169" s="297"/>
      <c r="DS169" s="297"/>
      <c r="DT169" s="297"/>
      <c r="DU169" s="297"/>
      <c r="DV169" s="297"/>
      <c r="DW169" s="297"/>
      <c r="DX169" s="297"/>
      <c r="DY169" s="297"/>
      <c r="DZ169" s="297"/>
      <c r="EA169" s="297"/>
      <c r="EB169" s="297"/>
      <c r="EC169" s="297"/>
      <c r="ED169" s="297"/>
      <c r="EE169" s="297"/>
      <c r="EF169" s="297"/>
      <c r="EG169" s="297"/>
      <c r="EH169" s="297"/>
      <c r="EI169" s="297"/>
      <c r="EJ169" s="297"/>
      <c r="EK169" s="297"/>
      <c r="EL169" s="297"/>
      <c r="EM169" s="297"/>
      <c r="EN169" s="297"/>
      <c r="EO169" s="297"/>
      <c r="EP169" s="297"/>
      <c r="EQ169" s="297"/>
      <c r="ER169" s="297"/>
      <c r="ES169" s="297"/>
      <c r="ET169" s="297"/>
      <c r="EU169" s="297"/>
      <c r="EV169" s="297"/>
      <c r="EW169" s="297"/>
      <c r="EX169" s="297"/>
      <c r="EY169" s="297"/>
      <c r="EZ169" s="297"/>
      <c r="FA169" s="297"/>
      <c r="FB169" s="297"/>
      <c r="FC169" s="297"/>
      <c r="FD169" s="297"/>
      <c r="FE169" s="297"/>
      <c r="FF169" s="297"/>
      <c r="FG169" s="297"/>
      <c r="FH169" s="297"/>
      <c r="FI169" s="297"/>
      <c r="FJ169" s="297"/>
      <c r="FK169" s="297"/>
      <c r="FL169" s="297"/>
      <c r="FM169" s="297"/>
      <c r="FN169" s="297"/>
      <c r="FO169" s="297"/>
      <c r="FP169" s="297"/>
      <c r="FQ169" s="297"/>
      <c r="FR169" s="297"/>
      <c r="FS169" s="297"/>
      <c r="FT169" s="297"/>
      <c r="FU169" s="297"/>
      <c r="FV169" s="297"/>
      <c r="FW169" s="297"/>
      <c r="FX169" s="297"/>
      <c r="FY169" s="297"/>
      <c r="FZ169" s="297"/>
      <c r="GA169" s="297"/>
      <c r="GB169" s="297"/>
      <c r="GC169" s="297"/>
      <c r="GD169" s="297"/>
      <c r="GE169" s="297"/>
      <c r="GF169" s="297"/>
      <c r="GG169" s="297"/>
      <c r="GH169" s="297"/>
      <c r="GI169" s="297"/>
      <c r="GJ169" s="297"/>
      <c r="GK169" s="297"/>
      <c r="GL169" s="297"/>
      <c r="GM169" s="297"/>
      <c r="GN169" s="297"/>
      <c r="GO169" s="297"/>
      <c r="GP169" s="297"/>
      <c r="GQ169" s="297"/>
      <c r="GR169" s="297"/>
      <c r="GS169" s="297"/>
      <c r="GT169" s="297"/>
      <c r="GU169" s="297"/>
      <c r="GV169" s="297"/>
      <c r="GW169" s="297"/>
      <c r="GX169" s="297"/>
      <c r="GY169" s="297"/>
      <c r="GZ169" s="297"/>
      <c r="HA169" s="297"/>
      <c r="HB169" s="297"/>
      <c r="HC169" s="297"/>
      <c r="HD169" s="297"/>
      <c r="HE169" s="297"/>
      <c r="HF169" s="297"/>
      <c r="HG169" s="297"/>
      <c r="HH169" s="297"/>
      <c r="HI169" s="297"/>
      <c r="HJ169" s="297"/>
      <c r="HK169" s="297"/>
      <c r="HL169" s="297"/>
      <c r="HM169" s="297"/>
      <c r="HN169" s="297"/>
      <c r="HO169" s="297"/>
      <c r="HP169" s="297"/>
      <c r="HQ169" s="297"/>
      <c r="HR169" s="297"/>
      <c r="HS169" s="297"/>
      <c r="HT169" s="297"/>
      <c r="HU169" s="297"/>
      <c r="HV169" s="297"/>
      <c r="HW169" s="297"/>
      <c r="HX169" s="297"/>
      <c r="HY169" s="297"/>
      <c r="HZ169" s="297"/>
      <c r="IA169" s="297"/>
      <c r="IB169" s="297"/>
      <c r="IC169" s="297"/>
      <c r="ID169" s="297"/>
      <c r="IE169" s="297"/>
      <c r="IF169" s="297"/>
      <c r="IG169" s="297"/>
      <c r="IH169" s="297"/>
      <c r="II169" s="297"/>
      <c r="IJ169" s="297"/>
      <c r="IK169" s="297"/>
      <c r="IL169" s="297"/>
      <c r="IM169" s="297"/>
      <c r="IN169" s="297"/>
      <c r="IO169" s="297"/>
      <c r="IP169" s="297"/>
      <c r="IQ169" s="297"/>
      <c r="IR169" s="297"/>
      <c r="IS169" s="297"/>
      <c r="IT169" s="297"/>
      <c r="IU169" s="297"/>
      <c r="IV169" s="297"/>
    </row>
    <row r="170" spans="1:1025" x14ac:dyDescent="0.2">
      <c r="D170" s="269"/>
      <c r="E170" s="262"/>
      <c r="F170" s="359"/>
      <c r="G170" s="267"/>
    </row>
    <row r="171" spans="1:1025" x14ac:dyDescent="0.2">
      <c r="A171" s="263">
        <v>3</v>
      </c>
      <c r="B171" s="264"/>
      <c r="C171" s="268" t="s">
        <v>519</v>
      </c>
      <c r="D171" s="261"/>
      <c r="E171" s="262"/>
      <c r="F171" s="359"/>
      <c r="G171" s="267"/>
    </row>
    <row r="172" spans="1:1025" s="297" customFormat="1" x14ac:dyDescent="0.2">
      <c r="A172" s="268"/>
      <c r="B172" s="269"/>
      <c r="C172" s="260"/>
      <c r="D172" s="269"/>
      <c r="E172" s="262"/>
      <c r="F172" s="359"/>
      <c r="G172" s="267"/>
      <c r="H172" s="238"/>
      <c r="I172" s="239"/>
      <c r="J172" s="239"/>
      <c r="K172" s="240"/>
      <c r="L172" s="241"/>
      <c r="M172" s="240"/>
      <c r="N172" s="238"/>
      <c r="O172" s="238"/>
      <c r="P172" s="238"/>
      <c r="Q172" s="238"/>
      <c r="R172" s="238"/>
      <c r="S172" s="238"/>
      <c r="T172" s="238"/>
      <c r="U172" s="238"/>
      <c r="V172" s="238"/>
      <c r="W172" s="238"/>
      <c r="X172" s="238"/>
      <c r="Y172" s="238"/>
      <c r="Z172" s="238"/>
      <c r="AA172" s="238"/>
      <c r="AB172" s="238"/>
      <c r="AC172" s="238"/>
      <c r="AD172" s="238"/>
      <c r="AE172" s="238"/>
      <c r="AF172" s="238"/>
      <c r="AG172" s="238"/>
      <c r="AH172" s="238"/>
      <c r="AI172" s="238"/>
      <c r="AJ172" s="238"/>
      <c r="AK172" s="238"/>
      <c r="AL172" s="238"/>
      <c r="AM172" s="238"/>
      <c r="AN172" s="238"/>
      <c r="AO172" s="238"/>
      <c r="AP172" s="238"/>
      <c r="AQ172" s="238"/>
      <c r="AR172" s="238"/>
      <c r="AS172" s="238"/>
      <c r="AT172" s="238"/>
      <c r="AU172" s="238"/>
      <c r="AV172" s="238"/>
      <c r="AW172" s="238"/>
      <c r="AX172" s="238"/>
      <c r="AY172" s="238"/>
      <c r="AZ172" s="238"/>
      <c r="BA172" s="238"/>
      <c r="BB172" s="238"/>
      <c r="BC172" s="238"/>
      <c r="BD172" s="238"/>
      <c r="BE172" s="238"/>
      <c r="BF172" s="238"/>
      <c r="BG172" s="238"/>
      <c r="BH172" s="238"/>
      <c r="BI172" s="238"/>
      <c r="BJ172" s="238"/>
      <c r="BK172" s="238"/>
      <c r="BL172" s="238"/>
      <c r="BM172" s="238"/>
      <c r="BN172" s="238"/>
      <c r="BO172" s="238"/>
      <c r="BP172" s="238"/>
      <c r="BQ172" s="238"/>
      <c r="BR172" s="238"/>
      <c r="BS172" s="238"/>
      <c r="BT172" s="238"/>
      <c r="BU172" s="238"/>
      <c r="BV172" s="238"/>
      <c r="BW172" s="238"/>
      <c r="BX172" s="238"/>
      <c r="BY172" s="238"/>
      <c r="BZ172" s="238"/>
      <c r="CA172" s="238"/>
      <c r="CB172" s="238"/>
      <c r="CC172" s="238"/>
      <c r="CD172" s="238"/>
      <c r="CE172" s="238"/>
      <c r="CF172" s="238"/>
      <c r="CG172" s="238"/>
      <c r="CH172" s="238"/>
      <c r="CI172" s="238"/>
      <c r="CJ172" s="238"/>
      <c r="CK172" s="238"/>
      <c r="CL172" s="238"/>
      <c r="CM172" s="238"/>
      <c r="CN172" s="238"/>
      <c r="CO172" s="238"/>
      <c r="CP172" s="238"/>
      <c r="CQ172" s="238"/>
      <c r="CR172" s="238"/>
      <c r="CS172" s="238"/>
      <c r="CT172" s="238"/>
      <c r="CU172" s="238"/>
      <c r="CV172" s="238"/>
      <c r="CW172" s="238"/>
      <c r="CX172" s="238"/>
      <c r="CY172" s="238"/>
      <c r="CZ172" s="238"/>
      <c r="DA172" s="238"/>
      <c r="DB172" s="238"/>
      <c r="DC172" s="238"/>
      <c r="DD172" s="238"/>
      <c r="DE172" s="238"/>
      <c r="DF172" s="238"/>
      <c r="DG172" s="238"/>
      <c r="DH172" s="238"/>
      <c r="DI172" s="238"/>
      <c r="DJ172" s="238"/>
      <c r="DK172" s="238"/>
      <c r="DL172" s="238"/>
      <c r="DM172" s="238"/>
      <c r="DN172" s="238"/>
      <c r="DO172" s="238"/>
      <c r="DP172" s="238"/>
      <c r="DQ172" s="238"/>
      <c r="DR172" s="238"/>
      <c r="DS172" s="238"/>
      <c r="DT172" s="238"/>
      <c r="DU172" s="238"/>
      <c r="DV172" s="238"/>
      <c r="DW172" s="238"/>
      <c r="DX172" s="238"/>
      <c r="DY172" s="238"/>
      <c r="DZ172" s="238"/>
      <c r="EA172" s="238"/>
      <c r="EB172" s="238"/>
      <c r="EC172" s="238"/>
      <c r="ED172" s="238"/>
      <c r="EE172" s="238"/>
      <c r="EF172" s="238"/>
      <c r="EG172" s="238"/>
      <c r="EH172" s="238"/>
      <c r="EI172" s="238"/>
      <c r="EJ172" s="238"/>
      <c r="EK172" s="238"/>
      <c r="EL172" s="238"/>
      <c r="EM172" s="238"/>
      <c r="EN172" s="238"/>
      <c r="EO172" s="238"/>
      <c r="EP172" s="238"/>
      <c r="EQ172" s="238"/>
      <c r="ER172" s="238"/>
      <c r="ES172" s="238"/>
      <c r="ET172" s="238"/>
      <c r="EU172" s="238"/>
      <c r="EV172" s="238"/>
      <c r="EW172" s="238"/>
      <c r="EX172" s="238"/>
      <c r="EY172" s="238"/>
      <c r="EZ172" s="238"/>
      <c r="FA172" s="238"/>
      <c r="FB172" s="238"/>
      <c r="FC172" s="238"/>
      <c r="FD172" s="238"/>
      <c r="FE172" s="238"/>
      <c r="FF172" s="238"/>
      <c r="FG172" s="238"/>
      <c r="FH172" s="238"/>
      <c r="FI172" s="238"/>
      <c r="FJ172" s="238"/>
      <c r="FK172" s="238"/>
      <c r="FL172" s="238"/>
      <c r="FM172" s="238"/>
      <c r="FN172" s="238"/>
      <c r="FO172" s="238"/>
      <c r="FP172" s="238"/>
      <c r="FQ172" s="238"/>
      <c r="FR172" s="238"/>
      <c r="FS172" s="238"/>
      <c r="FT172" s="238"/>
      <c r="FU172" s="238"/>
      <c r="FV172" s="238"/>
      <c r="FW172" s="238"/>
      <c r="FX172" s="238"/>
      <c r="FY172" s="238"/>
      <c r="FZ172" s="238"/>
      <c r="GA172" s="238"/>
      <c r="GB172" s="238"/>
      <c r="GC172" s="238"/>
      <c r="GD172" s="238"/>
      <c r="GE172" s="238"/>
      <c r="GF172" s="238"/>
      <c r="GG172" s="238"/>
      <c r="GH172" s="238"/>
      <c r="GI172" s="238"/>
      <c r="GJ172" s="238"/>
      <c r="GK172" s="238"/>
      <c r="GL172" s="238"/>
      <c r="GM172" s="238"/>
      <c r="GN172" s="238"/>
      <c r="GO172" s="238"/>
      <c r="GP172" s="238"/>
      <c r="GQ172" s="238"/>
      <c r="GR172" s="238"/>
      <c r="GS172" s="238"/>
      <c r="GT172" s="238"/>
      <c r="GU172" s="238"/>
      <c r="GV172" s="238"/>
      <c r="GW172" s="238"/>
      <c r="GX172" s="238"/>
      <c r="GY172" s="238"/>
      <c r="GZ172" s="238"/>
      <c r="HA172" s="238"/>
      <c r="HB172" s="238"/>
      <c r="HC172" s="238"/>
      <c r="HD172" s="238"/>
      <c r="HE172" s="238"/>
      <c r="HF172" s="238"/>
      <c r="HG172" s="238"/>
      <c r="HH172" s="238"/>
      <c r="HI172" s="238"/>
      <c r="HJ172" s="238"/>
      <c r="HK172" s="238"/>
      <c r="HL172" s="238"/>
      <c r="HM172" s="238"/>
      <c r="HN172" s="238"/>
      <c r="HO172" s="238"/>
      <c r="HP172" s="238"/>
      <c r="HQ172" s="238"/>
      <c r="HR172" s="238"/>
      <c r="HS172" s="238"/>
      <c r="HT172" s="238"/>
      <c r="HU172" s="238"/>
      <c r="HV172" s="238"/>
      <c r="HW172" s="238"/>
      <c r="HX172" s="238"/>
      <c r="HY172" s="238"/>
      <c r="HZ172" s="238"/>
      <c r="IA172" s="238"/>
      <c r="IB172" s="238"/>
      <c r="IC172" s="238"/>
      <c r="ID172" s="238"/>
      <c r="IE172" s="238"/>
      <c r="IF172" s="238"/>
      <c r="IG172" s="238"/>
      <c r="IH172" s="238"/>
      <c r="II172" s="238"/>
      <c r="IJ172" s="238"/>
      <c r="IK172" s="238"/>
      <c r="IL172" s="238"/>
      <c r="IM172" s="238"/>
      <c r="IN172" s="238"/>
      <c r="IO172" s="238"/>
      <c r="IP172" s="238"/>
      <c r="IQ172" s="238"/>
      <c r="IR172" s="238"/>
      <c r="IS172" s="238"/>
      <c r="IT172" s="238"/>
      <c r="IU172" s="238"/>
      <c r="IV172" s="238"/>
    </row>
    <row r="173" spans="1:1025" x14ac:dyDescent="0.2">
      <c r="C173" s="268" t="s">
        <v>520</v>
      </c>
      <c r="D173" s="261"/>
      <c r="E173" s="262"/>
      <c r="F173" s="359"/>
      <c r="G173" s="267"/>
    </row>
    <row r="174" spans="1:1025" x14ac:dyDescent="0.2">
      <c r="C174" s="268"/>
      <c r="D174" s="261"/>
      <c r="E174" s="262"/>
      <c r="F174" s="359"/>
      <c r="G174" s="267"/>
    </row>
    <row r="175" spans="1:1025" x14ac:dyDescent="0.2">
      <c r="C175" s="268" t="s">
        <v>521</v>
      </c>
      <c r="D175" s="261"/>
      <c r="E175" s="262"/>
      <c r="F175" s="359"/>
      <c r="G175" s="267"/>
    </row>
    <row r="176" spans="1:1025" ht="51" x14ac:dyDescent="0.2">
      <c r="A176" s="270">
        <f>MAX(A167:A175)+0.01</f>
        <v>3.01</v>
      </c>
      <c r="B176" s="261" t="s">
        <v>522</v>
      </c>
      <c r="C176" s="260" t="s">
        <v>523</v>
      </c>
      <c r="D176" s="261" t="s">
        <v>34</v>
      </c>
      <c r="E176" s="262">
        <v>51</v>
      </c>
      <c r="F176" s="359"/>
      <c r="G176" s="267">
        <f>E176*F176</f>
        <v>0</v>
      </c>
      <c r="N176" s="237"/>
    </row>
    <row r="177" spans="1:1025" s="238" customFormat="1" x14ac:dyDescent="0.2">
      <c r="A177" s="268"/>
      <c r="B177" s="269"/>
      <c r="C177" s="307"/>
      <c r="D177" s="261"/>
      <c r="E177" s="262"/>
      <c r="F177" s="359"/>
      <c r="G177" s="267"/>
      <c r="I177" s="239"/>
      <c r="J177" s="239"/>
      <c r="K177" s="240"/>
      <c r="L177" s="241"/>
      <c r="M177" s="240"/>
      <c r="N177" s="237"/>
    </row>
    <row r="178" spans="1:1025" ht="76.5" x14ac:dyDescent="0.2">
      <c r="A178" s="270">
        <f>MAX(A174:A177)+0.01</f>
        <v>3.0199999999999996</v>
      </c>
      <c r="B178" s="261" t="s">
        <v>524</v>
      </c>
      <c r="C178" s="260" t="s">
        <v>525</v>
      </c>
      <c r="D178" s="261" t="s">
        <v>39</v>
      </c>
      <c r="E178" s="262">
        <v>40</v>
      </c>
      <c r="F178" s="359"/>
      <c r="G178" s="267">
        <f>E178*F178</f>
        <v>0</v>
      </c>
      <c r="H178" s="319"/>
    </row>
    <row r="179" spans="1:1025" x14ac:dyDescent="0.2">
      <c r="B179" s="261"/>
      <c r="C179" s="320"/>
      <c r="D179" s="321"/>
      <c r="E179" s="262"/>
      <c r="F179" s="359"/>
      <c r="G179" s="267"/>
      <c r="H179" s="319"/>
      <c r="N179" s="319"/>
      <c r="O179" s="237"/>
    </row>
    <row r="180" spans="1:1025" x14ac:dyDescent="0.2">
      <c r="C180" s="268" t="s">
        <v>526</v>
      </c>
      <c r="D180" s="261"/>
      <c r="E180" s="262"/>
      <c r="F180" s="359"/>
      <c r="G180" s="267"/>
    </row>
    <row r="181" spans="1:1025" ht="25.5" x14ac:dyDescent="0.2">
      <c r="A181" s="270">
        <f>MAX(A177:A180)+0.01</f>
        <v>3.0299999999999994</v>
      </c>
      <c r="B181" s="261" t="s">
        <v>527</v>
      </c>
      <c r="C181" s="260" t="s">
        <v>528</v>
      </c>
      <c r="D181" s="261" t="s">
        <v>39</v>
      </c>
      <c r="E181" s="262">
        <v>195</v>
      </c>
      <c r="F181" s="359"/>
      <c r="G181" s="267">
        <f>E181*F181</f>
        <v>0</v>
      </c>
      <c r="N181" s="237"/>
    </row>
    <row r="182" spans="1:1025" s="238" customFormat="1" x14ac:dyDescent="0.2">
      <c r="A182" s="268"/>
      <c r="B182" s="269"/>
      <c r="C182" s="307"/>
      <c r="D182" s="261"/>
      <c r="E182" s="262"/>
      <c r="F182" s="359"/>
      <c r="G182" s="267"/>
      <c r="I182" s="239"/>
      <c r="J182" s="239"/>
      <c r="K182" s="240"/>
      <c r="L182" s="241"/>
      <c r="M182" s="240"/>
      <c r="N182" s="237"/>
    </row>
    <row r="183" spans="1:1025" ht="38.25" x14ac:dyDescent="0.2">
      <c r="A183" s="270">
        <f>MAX(A178:A182)+0.01</f>
        <v>3.0399999999999991</v>
      </c>
      <c r="B183" s="261" t="s">
        <v>529</v>
      </c>
      <c r="C183" s="260" t="s">
        <v>530</v>
      </c>
      <c r="D183" s="261" t="s">
        <v>39</v>
      </c>
      <c r="E183" s="262">
        <v>20</v>
      </c>
      <c r="F183" s="359"/>
      <c r="G183" s="267">
        <f>E183*F183</f>
        <v>0</v>
      </c>
      <c r="H183" s="288"/>
      <c r="I183" s="289"/>
      <c r="J183" s="289"/>
      <c r="K183" s="290"/>
      <c r="M183" s="322"/>
      <c r="N183" s="323"/>
      <c r="O183" s="288"/>
      <c r="P183" s="288"/>
      <c r="Q183" s="288"/>
      <c r="R183" s="288"/>
      <c r="S183" s="288"/>
      <c r="T183" s="288"/>
      <c r="U183" s="288"/>
      <c r="V183" s="288"/>
      <c r="W183" s="288"/>
      <c r="X183" s="288"/>
      <c r="Y183" s="288"/>
      <c r="Z183" s="288"/>
      <c r="AA183" s="288"/>
      <c r="AB183" s="288"/>
      <c r="AC183" s="288"/>
      <c r="AD183" s="288"/>
      <c r="AE183" s="288"/>
      <c r="AF183" s="288"/>
      <c r="AG183" s="288"/>
      <c r="AH183" s="288"/>
      <c r="AI183" s="288"/>
      <c r="AJ183" s="288"/>
      <c r="AK183" s="288"/>
      <c r="AL183" s="288"/>
      <c r="AM183" s="288"/>
      <c r="AN183" s="288"/>
      <c r="AO183" s="288"/>
      <c r="AP183" s="288"/>
      <c r="AQ183" s="288"/>
      <c r="AR183" s="288"/>
      <c r="AS183" s="288"/>
      <c r="AT183" s="288"/>
      <c r="AU183" s="288"/>
      <c r="AV183" s="288"/>
      <c r="AW183" s="288"/>
      <c r="AX183" s="288"/>
      <c r="AY183" s="288"/>
      <c r="AZ183" s="288"/>
      <c r="BA183" s="288"/>
      <c r="BB183" s="288"/>
      <c r="BC183" s="288"/>
      <c r="BD183" s="288"/>
      <c r="BE183" s="288"/>
      <c r="BF183" s="288"/>
      <c r="BG183" s="288"/>
      <c r="BH183" s="288"/>
      <c r="BI183" s="288"/>
      <c r="BJ183" s="288"/>
      <c r="BK183" s="288"/>
      <c r="BL183" s="288"/>
      <c r="BM183" s="288"/>
      <c r="BN183" s="288"/>
      <c r="BO183" s="288"/>
      <c r="BP183" s="288"/>
      <c r="BQ183" s="288"/>
      <c r="BR183" s="288"/>
      <c r="BS183" s="288"/>
      <c r="BT183" s="288"/>
      <c r="BU183" s="288"/>
      <c r="BV183" s="288"/>
      <c r="BW183" s="288"/>
      <c r="BX183" s="288"/>
      <c r="BY183" s="288"/>
      <c r="BZ183" s="288"/>
      <c r="CA183" s="288"/>
      <c r="CB183" s="288"/>
      <c r="CC183" s="288"/>
      <c r="CD183" s="288"/>
      <c r="CE183" s="288"/>
      <c r="CF183" s="288"/>
      <c r="CG183" s="288"/>
      <c r="CH183" s="288"/>
      <c r="CI183" s="288"/>
      <c r="CJ183" s="288"/>
      <c r="CK183" s="288"/>
      <c r="CL183" s="288"/>
      <c r="CM183" s="288"/>
      <c r="CN183" s="288"/>
      <c r="CO183" s="288"/>
      <c r="CP183" s="288"/>
      <c r="CQ183" s="288"/>
      <c r="CR183" s="288"/>
      <c r="CS183" s="288"/>
      <c r="CT183" s="288"/>
      <c r="CU183" s="288"/>
      <c r="CV183" s="288"/>
      <c r="CW183" s="288"/>
      <c r="CX183" s="288"/>
      <c r="CY183" s="288"/>
      <c r="CZ183" s="288"/>
      <c r="DA183" s="288"/>
      <c r="DB183" s="288"/>
      <c r="DC183" s="288"/>
      <c r="DD183" s="288"/>
      <c r="DE183" s="288"/>
      <c r="DF183" s="288"/>
      <c r="DG183" s="288"/>
      <c r="DH183" s="288"/>
      <c r="DI183" s="288"/>
      <c r="DJ183" s="288"/>
      <c r="DK183" s="288"/>
      <c r="DL183" s="288"/>
      <c r="DM183" s="288"/>
      <c r="DN183" s="288"/>
      <c r="DO183" s="288"/>
      <c r="DP183" s="288"/>
      <c r="DQ183" s="288"/>
      <c r="DR183" s="288"/>
      <c r="DS183" s="288"/>
      <c r="DT183" s="288"/>
      <c r="DU183" s="288"/>
      <c r="DV183" s="288"/>
      <c r="DW183" s="288"/>
      <c r="DX183" s="288"/>
      <c r="DY183" s="288"/>
      <c r="DZ183" s="288"/>
      <c r="EA183" s="288"/>
      <c r="EB183" s="288"/>
      <c r="EC183" s="288"/>
      <c r="ED183" s="288"/>
      <c r="EE183" s="288"/>
      <c r="EF183" s="288"/>
      <c r="EG183" s="288"/>
      <c r="EH183" s="288"/>
      <c r="EI183" s="288"/>
      <c r="EJ183" s="288"/>
      <c r="EK183" s="288"/>
      <c r="EL183" s="288"/>
      <c r="EM183" s="288"/>
      <c r="EN183" s="288"/>
      <c r="EO183" s="288"/>
      <c r="EP183" s="288"/>
      <c r="EQ183" s="288"/>
      <c r="ER183" s="288"/>
      <c r="ES183" s="288"/>
      <c r="ET183" s="288"/>
      <c r="EU183" s="288"/>
      <c r="EV183" s="288"/>
      <c r="EW183" s="288"/>
      <c r="EX183" s="288"/>
      <c r="EY183" s="288"/>
      <c r="EZ183" s="288"/>
      <c r="FA183" s="288"/>
      <c r="FB183" s="288"/>
      <c r="FC183" s="288"/>
      <c r="FD183" s="288"/>
      <c r="FE183" s="288"/>
      <c r="FF183" s="288"/>
      <c r="FG183" s="288"/>
      <c r="FH183" s="288"/>
      <c r="FI183" s="288"/>
      <c r="FJ183" s="288"/>
      <c r="FK183" s="288"/>
      <c r="FL183" s="288"/>
      <c r="FM183" s="288"/>
      <c r="FN183" s="288"/>
      <c r="FO183" s="288"/>
      <c r="FP183" s="288"/>
      <c r="FQ183" s="288"/>
      <c r="FR183" s="288"/>
      <c r="FS183" s="288"/>
      <c r="FT183" s="288"/>
      <c r="FU183" s="288"/>
      <c r="FV183" s="288"/>
      <c r="FW183" s="288"/>
      <c r="FX183" s="288"/>
      <c r="FY183" s="288"/>
      <c r="FZ183" s="288"/>
      <c r="GA183" s="288"/>
      <c r="GB183" s="288"/>
      <c r="GC183" s="288"/>
      <c r="GD183" s="288"/>
      <c r="GE183" s="288"/>
      <c r="GF183" s="288"/>
      <c r="GG183" s="288"/>
      <c r="GH183" s="288"/>
      <c r="GI183" s="288"/>
      <c r="GJ183" s="288"/>
      <c r="GK183" s="288"/>
      <c r="GL183" s="288"/>
      <c r="GM183" s="288"/>
      <c r="GN183" s="288"/>
      <c r="GO183" s="288"/>
      <c r="GP183" s="288"/>
      <c r="GQ183" s="288"/>
      <c r="GR183" s="288"/>
      <c r="GS183" s="288"/>
      <c r="GT183" s="288"/>
      <c r="GU183" s="288"/>
      <c r="GV183" s="288"/>
      <c r="GW183" s="288"/>
      <c r="GX183" s="288"/>
      <c r="GY183" s="288"/>
      <c r="GZ183" s="288"/>
      <c r="HA183" s="288"/>
      <c r="HB183" s="288"/>
      <c r="HC183" s="288"/>
      <c r="HD183" s="288"/>
      <c r="HE183" s="288"/>
      <c r="HF183" s="288"/>
      <c r="HG183" s="288"/>
      <c r="HH183" s="288"/>
      <c r="HI183" s="288"/>
      <c r="HJ183" s="288"/>
      <c r="HK183" s="288"/>
      <c r="HL183" s="288"/>
      <c r="HM183" s="288"/>
      <c r="HN183" s="288"/>
      <c r="HO183" s="288"/>
      <c r="HP183" s="288"/>
      <c r="HQ183" s="288"/>
      <c r="HR183" s="288"/>
      <c r="HS183" s="288"/>
      <c r="HT183" s="288"/>
      <c r="HU183" s="288"/>
      <c r="HV183" s="288"/>
      <c r="HW183" s="288"/>
      <c r="HX183" s="288"/>
      <c r="HY183" s="288"/>
      <c r="HZ183" s="288"/>
      <c r="IA183" s="288"/>
      <c r="IB183" s="288"/>
      <c r="IC183" s="288"/>
      <c r="ID183" s="288"/>
      <c r="IE183" s="288"/>
      <c r="IF183" s="288"/>
      <c r="IG183" s="288"/>
      <c r="IH183" s="288"/>
      <c r="II183" s="288"/>
      <c r="IJ183" s="288"/>
      <c r="IK183" s="288"/>
      <c r="IL183" s="288"/>
      <c r="IM183" s="288"/>
      <c r="IN183" s="288"/>
      <c r="IO183" s="288"/>
      <c r="IP183" s="288"/>
      <c r="IQ183" s="288"/>
      <c r="IR183" s="288"/>
      <c r="IS183" s="288"/>
      <c r="IT183" s="288"/>
      <c r="IU183" s="288"/>
      <c r="IV183" s="288"/>
      <c r="IW183" s="288"/>
      <c r="IX183" s="288"/>
      <c r="IY183" s="288"/>
      <c r="IZ183" s="288"/>
      <c r="JA183" s="288"/>
      <c r="JB183" s="288"/>
      <c r="JC183" s="288"/>
      <c r="JD183" s="288"/>
      <c r="JE183" s="288"/>
      <c r="JF183" s="288"/>
      <c r="JG183" s="288"/>
      <c r="JH183" s="288"/>
      <c r="JI183" s="288"/>
      <c r="JJ183" s="288"/>
      <c r="JK183" s="288"/>
      <c r="JL183" s="288"/>
      <c r="JM183" s="288"/>
      <c r="JN183" s="288"/>
      <c r="JO183" s="288"/>
      <c r="JP183" s="288"/>
      <c r="JQ183" s="288"/>
      <c r="JR183" s="288"/>
      <c r="JS183" s="288"/>
      <c r="JT183" s="288"/>
      <c r="JU183" s="288"/>
      <c r="JV183" s="288"/>
      <c r="JW183" s="288"/>
      <c r="JX183" s="288"/>
      <c r="JY183" s="288"/>
      <c r="JZ183" s="288"/>
      <c r="KA183" s="288"/>
      <c r="KB183" s="288"/>
      <c r="KC183" s="288"/>
      <c r="KD183" s="288"/>
      <c r="KE183" s="288"/>
      <c r="KF183" s="288"/>
      <c r="KG183" s="288"/>
      <c r="KH183" s="288"/>
      <c r="KI183" s="288"/>
      <c r="KJ183" s="288"/>
      <c r="KK183" s="288"/>
      <c r="KL183" s="288"/>
      <c r="KM183" s="288"/>
      <c r="KN183" s="288"/>
      <c r="KO183" s="288"/>
      <c r="KP183" s="288"/>
      <c r="KQ183" s="288"/>
      <c r="KR183" s="288"/>
      <c r="KS183" s="288"/>
      <c r="KT183" s="288"/>
      <c r="KU183" s="288"/>
      <c r="KV183" s="288"/>
      <c r="KW183" s="288"/>
      <c r="KX183" s="288"/>
      <c r="KY183" s="288"/>
      <c r="KZ183" s="288"/>
      <c r="LA183" s="288"/>
      <c r="LB183" s="288"/>
      <c r="LC183" s="288"/>
      <c r="LD183" s="288"/>
      <c r="LE183" s="288"/>
      <c r="LF183" s="288"/>
      <c r="LG183" s="288"/>
      <c r="LH183" s="288"/>
      <c r="LI183" s="288"/>
      <c r="LJ183" s="288"/>
      <c r="LK183" s="288"/>
      <c r="LL183" s="288"/>
      <c r="LM183" s="288"/>
      <c r="LN183" s="288"/>
      <c r="LO183" s="288"/>
      <c r="LP183" s="288"/>
      <c r="LQ183" s="288"/>
      <c r="LR183" s="288"/>
      <c r="LS183" s="288"/>
      <c r="LT183" s="288"/>
      <c r="LU183" s="288"/>
      <c r="LV183" s="288"/>
      <c r="LW183" s="288"/>
      <c r="LX183" s="288"/>
      <c r="LY183" s="288"/>
      <c r="LZ183" s="288"/>
      <c r="MA183" s="288"/>
      <c r="MB183" s="288"/>
      <c r="MC183" s="288"/>
      <c r="MD183" s="288"/>
      <c r="ME183" s="288"/>
      <c r="MF183" s="288"/>
      <c r="MG183" s="288"/>
      <c r="MH183" s="288"/>
      <c r="MI183" s="288"/>
      <c r="MJ183" s="288"/>
      <c r="MK183" s="288"/>
      <c r="ML183" s="288"/>
      <c r="MM183" s="288"/>
      <c r="MN183" s="288"/>
      <c r="MO183" s="288"/>
      <c r="MP183" s="288"/>
      <c r="MQ183" s="288"/>
      <c r="MR183" s="288"/>
      <c r="MS183" s="288"/>
      <c r="MT183" s="288"/>
      <c r="MU183" s="288"/>
      <c r="MV183" s="288"/>
      <c r="MW183" s="288"/>
      <c r="MX183" s="288"/>
      <c r="MY183" s="288"/>
      <c r="MZ183" s="288"/>
      <c r="NA183" s="288"/>
      <c r="NB183" s="288"/>
      <c r="NC183" s="288"/>
      <c r="ND183" s="288"/>
      <c r="NE183" s="288"/>
      <c r="NF183" s="288"/>
      <c r="NG183" s="288"/>
      <c r="NH183" s="288"/>
      <c r="NI183" s="288"/>
      <c r="NJ183" s="288"/>
      <c r="NK183" s="288"/>
      <c r="NL183" s="288"/>
      <c r="NM183" s="288"/>
      <c r="NN183" s="288"/>
      <c r="NO183" s="288"/>
      <c r="NP183" s="288"/>
      <c r="NQ183" s="288"/>
      <c r="NR183" s="288"/>
      <c r="NS183" s="288"/>
      <c r="NT183" s="288"/>
      <c r="NU183" s="288"/>
      <c r="NV183" s="288"/>
      <c r="NW183" s="288"/>
      <c r="NX183" s="288"/>
      <c r="NY183" s="288"/>
      <c r="NZ183" s="288"/>
      <c r="OA183" s="288"/>
      <c r="OB183" s="288"/>
      <c r="OC183" s="288"/>
      <c r="OD183" s="288"/>
      <c r="OE183" s="288"/>
      <c r="OF183" s="288"/>
      <c r="OG183" s="288"/>
      <c r="OH183" s="288"/>
      <c r="OI183" s="288"/>
      <c r="OJ183" s="288"/>
      <c r="OK183" s="288"/>
      <c r="OL183" s="288"/>
      <c r="OM183" s="288"/>
      <c r="ON183" s="288"/>
      <c r="OO183" s="288"/>
      <c r="OP183" s="288"/>
      <c r="OQ183" s="288"/>
      <c r="OR183" s="288"/>
      <c r="OS183" s="288"/>
      <c r="OT183" s="288"/>
      <c r="OU183" s="288"/>
      <c r="OV183" s="288"/>
      <c r="OW183" s="288"/>
      <c r="OX183" s="288"/>
      <c r="OY183" s="288"/>
      <c r="OZ183" s="288"/>
      <c r="PA183" s="288"/>
      <c r="PB183" s="288"/>
      <c r="PC183" s="288"/>
      <c r="PD183" s="288"/>
      <c r="PE183" s="288"/>
      <c r="PF183" s="288"/>
      <c r="PG183" s="288"/>
      <c r="PH183" s="288"/>
      <c r="PI183" s="288"/>
      <c r="PJ183" s="288"/>
      <c r="PK183" s="288"/>
      <c r="PL183" s="288"/>
      <c r="PM183" s="288"/>
      <c r="PN183" s="288"/>
      <c r="PO183" s="288"/>
      <c r="PP183" s="288"/>
      <c r="PQ183" s="288"/>
      <c r="PR183" s="288"/>
      <c r="PS183" s="288"/>
      <c r="PT183" s="288"/>
      <c r="PU183" s="288"/>
      <c r="PV183" s="288"/>
      <c r="PW183" s="288"/>
      <c r="PX183" s="288"/>
      <c r="PY183" s="288"/>
      <c r="PZ183" s="288"/>
      <c r="QA183" s="288"/>
      <c r="QB183" s="288"/>
      <c r="QC183" s="288"/>
      <c r="QD183" s="288"/>
      <c r="QE183" s="288"/>
      <c r="QF183" s="288"/>
      <c r="QG183" s="288"/>
      <c r="QH183" s="288"/>
      <c r="QI183" s="288"/>
      <c r="QJ183" s="288"/>
      <c r="QK183" s="288"/>
      <c r="QL183" s="288"/>
      <c r="QM183" s="288"/>
      <c r="QN183" s="288"/>
      <c r="QO183" s="288"/>
      <c r="QP183" s="288"/>
      <c r="QQ183" s="288"/>
      <c r="QR183" s="288"/>
      <c r="QS183" s="288"/>
      <c r="QT183" s="288"/>
      <c r="QU183" s="288"/>
      <c r="QV183" s="288"/>
      <c r="QW183" s="288"/>
      <c r="QX183" s="288"/>
      <c r="QY183" s="288"/>
      <c r="QZ183" s="288"/>
      <c r="RA183" s="288"/>
      <c r="RB183" s="288"/>
      <c r="RC183" s="288"/>
      <c r="RD183" s="288"/>
      <c r="RE183" s="288"/>
      <c r="RF183" s="288"/>
      <c r="RG183" s="288"/>
      <c r="RH183" s="288"/>
      <c r="RI183" s="288"/>
      <c r="RJ183" s="288"/>
      <c r="RK183" s="288"/>
      <c r="RL183" s="288"/>
      <c r="RM183" s="288"/>
      <c r="RN183" s="288"/>
      <c r="RO183" s="288"/>
      <c r="RP183" s="288"/>
      <c r="RQ183" s="288"/>
      <c r="RR183" s="288"/>
      <c r="RS183" s="288"/>
      <c r="RT183" s="288"/>
      <c r="RU183" s="288"/>
      <c r="RV183" s="288"/>
      <c r="RW183" s="288"/>
      <c r="RX183" s="288"/>
      <c r="RY183" s="288"/>
      <c r="RZ183" s="288"/>
      <c r="SA183" s="288"/>
      <c r="SB183" s="288"/>
      <c r="SC183" s="288"/>
      <c r="SD183" s="288"/>
      <c r="SE183" s="288"/>
      <c r="SF183" s="288"/>
      <c r="SG183" s="288"/>
      <c r="SH183" s="288"/>
      <c r="SI183" s="288"/>
      <c r="SJ183" s="288"/>
      <c r="SK183" s="288"/>
      <c r="SL183" s="288"/>
      <c r="SM183" s="288"/>
      <c r="SN183" s="288"/>
      <c r="SO183" s="288"/>
      <c r="SP183" s="288"/>
      <c r="SQ183" s="288"/>
      <c r="SR183" s="288"/>
      <c r="SS183" s="288"/>
      <c r="ST183" s="288"/>
      <c r="SU183" s="288"/>
      <c r="SV183" s="288"/>
      <c r="SW183" s="288"/>
      <c r="SX183" s="288"/>
      <c r="SY183" s="288"/>
      <c r="SZ183" s="288"/>
      <c r="TA183" s="288"/>
      <c r="TB183" s="288"/>
      <c r="TC183" s="288"/>
      <c r="TD183" s="288"/>
      <c r="TE183" s="288"/>
      <c r="TF183" s="288"/>
      <c r="TG183" s="288"/>
      <c r="TH183" s="288"/>
      <c r="TI183" s="288"/>
      <c r="TJ183" s="288"/>
      <c r="TK183" s="288"/>
      <c r="TL183" s="288"/>
      <c r="TM183" s="288"/>
      <c r="TN183" s="288"/>
      <c r="TO183" s="288"/>
      <c r="TP183" s="288"/>
      <c r="TQ183" s="288"/>
      <c r="TR183" s="288"/>
      <c r="TS183" s="288"/>
      <c r="TT183" s="288"/>
      <c r="TU183" s="288"/>
      <c r="TV183" s="288"/>
      <c r="TW183" s="288"/>
      <c r="TX183" s="288"/>
      <c r="TY183" s="288"/>
      <c r="TZ183" s="288"/>
      <c r="UA183" s="288"/>
      <c r="UB183" s="288"/>
      <c r="UC183" s="288"/>
      <c r="UD183" s="288"/>
      <c r="UE183" s="288"/>
      <c r="UF183" s="288"/>
      <c r="UG183" s="288"/>
      <c r="UH183" s="288"/>
      <c r="UI183" s="288"/>
      <c r="UJ183" s="288"/>
      <c r="UK183" s="288"/>
      <c r="UL183" s="288"/>
      <c r="UM183" s="288"/>
      <c r="UN183" s="288"/>
      <c r="UO183" s="288"/>
      <c r="UP183" s="288"/>
      <c r="UQ183" s="288"/>
      <c r="UR183" s="288"/>
      <c r="US183" s="288"/>
      <c r="UT183" s="288"/>
      <c r="UU183" s="288"/>
      <c r="UV183" s="288"/>
      <c r="UW183" s="288"/>
      <c r="UX183" s="288"/>
      <c r="UY183" s="288"/>
      <c r="UZ183" s="288"/>
      <c r="VA183" s="288"/>
      <c r="VB183" s="288"/>
      <c r="VC183" s="288"/>
      <c r="VD183" s="288"/>
      <c r="VE183" s="288"/>
      <c r="VF183" s="288"/>
      <c r="VG183" s="288"/>
      <c r="VH183" s="288"/>
      <c r="VI183" s="288"/>
      <c r="VJ183" s="288"/>
      <c r="VK183" s="288"/>
      <c r="VL183" s="288"/>
      <c r="VM183" s="288"/>
      <c r="VN183" s="288"/>
      <c r="VO183" s="288"/>
      <c r="VP183" s="288"/>
      <c r="VQ183" s="288"/>
      <c r="VR183" s="288"/>
      <c r="VS183" s="288"/>
      <c r="VT183" s="288"/>
      <c r="VU183" s="288"/>
      <c r="VV183" s="288"/>
      <c r="VW183" s="288"/>
      <c r="VX183" s="288"/>
      <c r="VY183" s="288"/>
      <c r="VZ183" s="288"/>
      <c r="WA183" s="288"/>
      <c r="WB183" s="288"/>
      <c r="WC183" s="288"/>
      <c r="WD183" s="288"/>
      <c r="WE183" s="288"/>
      <c r="WF183" s="288"/>
      <c r="WG183" s="288"/>
      <c r="WH183" s="288"/>
      <c r="WI183" s="288"/>
      <c r="WJ183" s="288"/>
      <c r="WK183" s="288"/>
      <c r="WL183" s="288"/>
      <c r="WM183" s="288"/>
      <c r="WN183" s="288"/>
      <c r="WO183" s="288"/>
      <c r="WP183" s="288"/>
      <c r="WQ183" s="288"/>
      <c r="WR183" s="288"/>
      <c r="WS183" s="288"/>
      <c r="WT183" s="288"/>
      <c r="WU183" s="288"/>
      <c r="WV183" s="288"/>
      <c r="WW183" s="288"/>
      <c r="WX183" s="288"/>
      <c r="WY183" s="288"/>
      <c r="WZ183" s="288"/>
      <c r="XA183" s="288"/>
      <c r="XB183" s="288"/>
      <c r="XC183" s="288"/>
      <c r="XD183" s="288"/>
      <c r="XE183" s="288"/>
      <c r="XF183" s="288"/>
      <c r="XG183" s="288"/>
      <c r="XH183" s="288"/>
      <c r="XI183" s="288"/>
      <c r="XJ183" s="288"/>
      <c r="XK183" s="288"/>
      <c r="XL183" s="288"/>
      <c r="XM183" s="288"/>
      <c r="XN183" s="288"/>
      <c r="XO183" s="288"/>
      <c r="XP183" s="288"/>
      <c r="XQ183" s="288"/>
      <c r="XR183" s="288"/>
      <c r="XS183" s="288"/>
      <c r="XT183" s="288"/>
      <c r="XU183" s="288"/>
      <c r="XV183" s="288"/>
      <c r="XW183" s="288"/>
      <c r="XX183" s="288"/>
      <c r="XY183" s="288"/>
      <c r="XZ183" s="288"/>
      <c r="YA183" s="288"/>
      <c r="YB183" s="288"/>
      <c r="YC183" s="288"/>
      <c r="YD183" s="288"/>
      <c r="YE183" s="288"/>
      <c r="YF183" s="288"/>
      <c r="YG183" s="288"/>
      <c r="YH183" s="288"/>
      <c r="YI183" s="288"/>
      <c r="YJ183" s="288"/>
      <c r="YK183" s="288"/>
      <c r="YL183" s="288"/>
      <c r="YM183" s="288"/>
      <c r="YN183" s="288"/>
      <c r="YO183" s="288"/>
      <c r="YP183" s="288"/>
      <c r="YQ183" s="288"/>
      <c r="YR183" s="288"/>
      <c r="YS183" s="288"/>
      <c r="YT183" s="288"/>
      <c r="YU183" s="288"/>
      <c r="YV183" s="288"/>
      <c r="YW183" s="288"/>
      <c r="YX183" s="288"/>
      <c r="YY183" s="288"/>
      <c r="YZ183" s="288"/>
      <c r="ZA183" s="288"/>
      <c r="ZB183" s="288"/>
      <c r="ZC183" s="288"/>
      <c r="ZD183" s="288"/>
      <c r="ZE183" s="288"/>
      <c r="ZF183" s="288"/>
      <c r="ZG183" s="288"/>
      <c r="ZH183" s="288"/>
      <c r="ZI183" s="288"/>
      <c r="ZJ183" s="288"/>
      <c r="ZK183" s="288"/>
      <c r="ZL183" s="288"/>
      <c r="ZM183" s="288"/>
      <c r="ZN183" s="288"/>
      <c r="ZO183" s="288"/>
      <c r="ZP183" s="288"/>
      <c r="ZQ183" s="288"/>
      <c r="ZR183" s="288"/>
      <c r="ZS183" s="288"/>
      <c r="ZT183" s="288"/>
      <c r="ZU183" s="288"/>
      <c r="ZV183" s="288"/>
      <c r="ZW183" s="288"/>
      <c r="ZX183" s="288"/>
      <c r="ZY183" s="288"/>
      <c r="ZZ183" s="288"/>
      <c r="AAA183" s="288"/>
      <c r="AAB183" s="288"/>
      <c r="AAC183" s="288"/>
      <c r="AAD183" s="288"/>
      <c r="AAE183" s="288"/>
      <c r="AAF183" s="288"/>
      <c r="AAG183" s="288"/>
      <c r="AAH183" s="288"/>
      <c r="AAI183" s="288"/>
      <c r="AAJ183" s="288"/>
      <c r="AAK183" s="288"/>
      <c r="AAL183" s="288"/>
      <c r="AAM183" s="288"/>
      <c r="AAN183" s="288"/>
      <c r="AAO183" s="288"/>
      <c r="AAP183" s="288"/>
      <c r="AAQ183" s="288"/>
      <c r="AAR183" s="288"/>
      <c r="AAS183" s="288"/>
      <c r="AAT183" s="288"/>
      <c r="AAU183" s="288"/>
      <c r="AAV183" s="288"/>
      <c r="AAW183" s="288"/>
      <c r="AAX183" s="288"/>
      <c r="AAY183" s="288"/>
      <c r="AAZ183" s="288"/>
      <c r="ABA183" s="288"/>
      <c r="ABB183" s="288"/>
      <c r="ABC183" s="288"/>
      <c r="ABD183" s="288"/>
      <c r="ABE183" s="288"/>
      <c r="ABF183" s="288"/>
      <c r="ABG183" s="288"/>
      <c r="ABH183" s="288"/>
      <c r="ABI183" s="288"/>
      <c r="ABJ183" s="288"/>
      <c r="ABK183" s="288"/>
      <c r="ABL183" s="288"/>
      <c r="ABM183" s="288"/>
      <c r="ABN183" s="288"/>
      <c r="ABO183" s="288"/>
      <c r="ABP183" s="288"/>
      <c r="ABQ183" s="288"/>
      <c r="ABR183" s="288"/>
      <c r="ABS183" s="288"/>
      <c r="ABT183" s="288"/>
      <c r="ABU183" s="288"/>
      <c r="ABV183" s="288"/>
      <c r="ABW183" s="288"/>
      <c r="ABX183" s="288"/>
      <c r="ABY183" s="288"/>
      <c r="ABZ183" s="288"/>
      <c r="ACA183" s="288"/>
      <c r="ACB183" s="288"/>
      <c r="ACC183" s="288"/>
      <c r="ACD183" s="288"/>
      <c r="ACE183" s="288"/>
      <c r="ACF183" s="288"/>
      <c r="ACG183" s="288"/>
      <c r="ACH183" s="288"/>
      <c r="ACI183" s="288"/>
      <c r="ACJ183" s="288"/>
      <c r="ACK183" s="288"/>
      <c r="ACL183" s="288"/>
      <c r="ACM183" s="288"/>
      <c r="ACN183" s="288"/>
      <c r="ACO183" s="288"/>
      <c r="ACP183" s="288"/>
      <c r="ACQ183" s="288"/>
      <c r="ACR183" s="288"/>
      <c r="ACS183" s="288"/>
      <c r="ACT183" s="288"/>
      <c r="ACU183" s="288"/>
      <c r="ACV183" s="288"/>
      <c r="ACW183" s="288"/>
      <c r="ACX183" s="288"/>
      <c r="ACY183" s="288"/>
      <c r="ACZ183" s="288"/>
      <c r="ADA183" s="288"/>
      <c r="ADB183" s="288"/>
      <c r="ADC183" s="288"/>
      <c r="ADD183" s="288"/>
      <c r="ADE183" s="288"/>
      <c r="ADF183" s="288"/>
      <c r="ADG183" s="288"/>
      <c r="ADH183" s="288"/>
      <c r="ADI183" s="288"/>
      <c r="ADJ183" s="288"/>
      <c r="ADK183" s="288"/>
      <c r="ADL183" s="288"/>
      <c r="ADM183" s="288"/>
      <c r="ADN183" s="288"/>
      <c r="ADO183" s="288"/>
      <c r="ADP183" s="288"/>
      <c r="ADQ183" s="288"/>
      <c r="ADR183" s="288"/>
      <c r="ADS183" s="288"/>
      <c r="ADT183" s="288"/>
      <c r="ADU183" s="288"/>
      <c r="ADV183" s="288"/>
      <c r="ADW183" s="288"/>
      <c r="ADX183" s="288"/>
      <c r="ADY183" s="288"/>
      <c r="ADZ183" s="288"/>
      <c r="AEA183" s="288"/>
      <c r="AEB183" s="288"/>
      <c r="AEC183" s="288"/>
      <c r="AED183" s="288"/>
      <c r="AEE183" s="288"/>
      <c r="AEF183" s="288"/>
      <c r="AEG183" s="288"/>
      <c r="AEH183" s="288"/>
      <c r="AEI183" s="288"/>
      <c r="AEJ183" s="288"/>
      <c r="AEK183" s="288"/>
      <c r="AEL183" s="288"/>
      <c r="AEM183" s="288"/>
      <c r="AEN183" s="288"/>
      <c r="AEO183" s="288"/>
      <c r="AEP183" s="288"/>
      <c r="AEQ183" s="288"/>
      <c r="AER183" s="288"/>
      <c r="AES183" s="288"/>
      <c r="AET183" s="288"/>
      <c r="AEU183" s="288"/>
      <c r="AEV183" s="288"/>
      <c r="AEW183" s="288"/>
      <c r="AEX183" s="288"/>
      <c r="AEY183" s="288"/>
      <c r="AEZ183" s="288"/>
      <c r="AFA183" s="288"/>
      <c r="AFB183" s="288"/>
      <c r="AFC183" s="288"/>
      <c r="AFD183" s="288"/>
      <c r="AFE183" s="288"/>
      <c r="AFF183" s="288"/>
      <c r="AFG183" s="288"/>
      <c r="AFH183" s="288"/>
      <c r="AFI183" s="288"/>
      <c r="AFJ183" s="288"/>
      <c r="AFK183" s="288"/>
      <c r="AFL183" s="288"/>
      <c r="AFM183" s="288"/>
      <c r="AFN183" s="288"/>
      <c r="AFO183" s="288"/>
      <c r="AFP183" s="288"/>
      <c r="AFQ183" s="288"/>
      <c r="AFR183" s="288"/>
      <c r="AFS183" s="288"/>
      <c r="AFT183" s="288"/>
      <c r="AFU183" s="288"/>
      <c r="AFV183" s="288"/>
      <c r="AFW183" s="288"/>
      <c r="AFX183" s="288"/>
      <c r="AFY183" s="288"/>
      <c r="AFZ183" s="288"/>
      <c r="AGA183" s="288"/>
      <c r="AGB183" s="288"/>
      <c r="AGC183" s="288"/>
      <c r="AGD183" s="288"/>
      <c r="AGE183" s="288"/>
      <c r="AGF183" s="288"/>
      <c r="AGG183" s="288"/>
      <c r="AGH183" s="288"/>
      <c r="AGI183" s="288"/>
      <c r="AGJ183" s="288"/>
      <c r="AGK183" s="288"/>
      <c r="AGL183" s="288"/>
      <c r="AGM183" s="288"/>
      <c r="AGN183" s="288"/>
      <c r="AGO183" s="288"/>
      <c r="AGP183" s="288"/>
      <c r="AGQ183" s="288"/>
      <c r="AGR183" s="288"/>
      <c r="AGS183" s="288"/>
      <c r="AGT183" s="288"/>
      <c r="AGU183" s="288"/>
      <c r="AGV183" s="288"/>
      <c r="AGW183" s="288"/>
      <c r="AGX183" s="288"/>
      <c r="AGY183" s="288"/>
      <c r="AGZ183" s="288"/>
      <c r="AHA183" s="288"/>
      <c r="AHB183" s="288"/>
      <c r="AHC183" s="288"/>
      <c r="AHD183" s="288"/>
      <c r="AHE183" s="288"/>
      <c r="AHF183" s="288"/>
      <c r="AHG183" s="288"/>
      <c r="AHH183" s="288"/>
      <c r="AHI183" s="288"/>
      <c r="AHJ183" s="288"/>
      <c r="AHK183" s="288"/>
      <c r="AHL183" s="288"/>
      <c r="AHM183" s="288"/>
      <c r="AHN183" s="288"/>
      <c r="AHO183" s="288"/>
      <c r="AHP183" s="288"/>
      <c r="AHQ183" s="288"/>
      <c r="AHR183" s="288"/>
      <c r="AHS183" s="288"/>
      <c r="AHT183" s="288"/>
      <c r="AHU183" s="288"/>
      <c r="AHV183" s="288"/>
      <c r="AHW183" s="288"/>
      <c r="AHX183" s="288"/>
      <c r="AHY183" s="288"/>
      <c r="AHZ183" s="288"/>
      <c r="AIA183" s="288"/>
      <c r="AIB183" s="288"/>
      <c r="AIC183" s="288"/>
      <c r="AID183" s="288"/>
      <c r="AIE183" s="288"/>
      <c r="AIF183" s="288"/>
      <c r="AIG183" s="288"/>
      <c r="AIH183" s="288"/>
      <c r="AII183" s="288"/>
      <c r="AIJ183" s="288"/>
      <c r="AIK183" s="288"/>
      <c r="AIL183" s="288"/>
      <c r="AIM183" s="288"/>
      <c r="AIN183" s="288"/>
      <c r="AIO183" s="288"/>
      <c r="AIP183" s="288"/>
      <c r="AIQ183" s="288"/>
      <c r="AIR183" s="288"/>
      <c r="AIS183" s="288"/>
      <c r="AIT183" s="288"/>
      <c r="AIU183" s="288"/>
      <c r="AIV183" s="288"/>
      <c r="AIW183" s="288"/>
      <c r="AIX183" s="288"/>
      <c r="AIY183" s="288"/>
      <c r="AIZ183" s="288"/>
      <c r="AJA183" s="288"/>
      <c r="AJB183" s="288"/>
      <c r="AJC183" s="288"/>
      <c r="AJD183" s="288"/>
      <c r="AJE183" s="288"/>
      <c r="AJF183" s="288"/>
      <c r="AJG183" s="288"/>
      <c r="AJH183" s="288"/>
      <c r="AJI183" s="288"/>
      <c r="AJJ183" s="288"/>
      <c r="AJK183" s="288"/>
      <c r="AJL183" s="288"/>
      <c r="AJM183" s="288"/>
      <c r="AJN183" s="288"/>
      <c r="AJO183" s="288"/>
      <c r="AJP183" s="288"/>
      <c r="AJQ183" s="288"/>
      <c r="AJR183" s="288"/>
      <c r="AJS183" s="288"/>
      <c r="AJT183" s="288"/>
      <c r="AJU183" s="288"/>
      <c r="AJV183" s="288"/>
      <c r="AJW183" s="288"/>
      <c r="AJX183" s="288"/>
      <c r="AJY183" s="288"/>
      <c r="AJZ183" s="288"/>
      <c r="AKA183" s="288"/>
      <c r="AKB183" s="288"/>
      <c r="AKC183" s="288"/>
      <c r="AKD183" s="288"/>
      <c r="AKE183" s="288"/>
      <c r="AKF183" s="288"/>
      <c r="AKG183" s="288"/>
      <c r="AKH183" s="288"/>
      <c r="AKI183" s="288"/>
      <c r="AKJ183" s="288"/>
      <c r="AKK183" s="288"/>
      <c r="AKL183" s="288"/>
      <c r="AKM183" s="288"/>
      <c r="AKN183" s="288"/>
      <c r="AKO183" s="288"/>
      <c r="AKP183" s="288"/>
      <c r="AKQ183" s="288"/>
      <c r="AKR183" s="288"/>
      <c r="AKS183" s="288"/>
      <c r="AKT183" s="288"/>
      <c r="AKU183" s="288"/>
      <c r="AKV183" s="288"/>
      <c r="AKW183" s="288"/>
      <c r="AKX183" s="288"/>
      <c r="AKY183" s="288"/>
      <c r="AKZ183" s="288"/>
      <c r="ALA183" s="288"/>
      <c r="ALB183" s="288"/>
      <c r="ALC183" s="288"/>
      <c r="ALD183" s="288"/>
      <c r="ALE183" s="288"/>
      <c r="ALF183" s="288"/>
      <c r="ALG183" s="288"/>
      <c r="ALH183" s="288"/>
      <c r="ALI183" s="288"/>
      <c r="ALJ183" s="288"/>
      <c r="ALK183" s="288"/>
      <c r="ALL183" s="288"/>
      <c r="ALM183" s="288"/>
      <c r="ALN183" s="288"/>
      <c r="ALO183" s="288"/>
      <c r="ALP183" s="288"/>
      <c r="ALQ183" s="288"/>
      <c r="ALR183" s="288"/>
      <c r="ALS183" s="288"/>
      <c r="ALT183" s="288"/>
      <c r="ALU183" s="288"/>
      <c r="ALV183" s="288"/>
      <c r="ALW183" s="288"/>
      <c r="ALX183" s="288"/>
      <c r="ALY183" s="288"/>
      <c r="ALZ183" s="288"/>
      <c r="AMA183" s="288"/>
      <c r="AMB183" s="288"/>
      <c r="AMC183" s="288"/>
      <c r="AMD183" s="288"/>
      <c r="AME183" s="288"/>
      <c r="AMF183" s="288"/>
      <c r="AMG183" s="288"/>
      <c r="AMH183" s="288"/>
      <c r="AMI183" s="288"/>
      <c r="AMJ183" s="288"/>
      <c r="AMK183" s="288"/>
    </row>
    <row r="184" spans="1:1025" s="238" customFormat="1" x14ac:dyDescent="0.2">
      <c r="A184" s="268"/>
      <c r="B184" s="269"/>
      <c r="C184" s="307"/>
      <c r="D184" s="286"/>
      <c r="E184" s="287"/>
      <c r="F184" s="361"/>
      <c r="G184" s="237"/>
      <c r="H184" s="288"/>
      <c r="I184" s="289"/>
      <c r="J184" s="289"/>
      <c r="K184" s="290"/>
      <c r="L184" s="241"/>
      <c r="M184" s="322"/>
      <c r="N184" s="323"/>
      <c r="O184" s="288"/>
      <c r="P184" s="288"/>
      <c r="Q184" s="288"/>
      <c r="R184" s="288"/>
      <c r="S184" s="288"/>
      <c r="T184" s="288"/>
      <c r="U184" s="288"/>
      <c r="V184" s="288"/>
      <c r="W184" s="288"/>
      <c r="X184" s="288"/>
      <c r="Y184" s="288"/>
      <c r="Z184" s="288"/>
      <c r="AA184" s="288"/>
      <c r="AB184" s="288"/>
      <c r="AC184" s="288"/>
      <c r="AD184" s="288"/>
      <c r="AE184" s="288"/>
      <c r="AF184" s="288"/>
      <c r="AG184" s="288"/>
      <c r="AH184" s="288"/>
      <c r="AI184" s="288"/>
      <c r="AJ184" s="288"/>
      <c r="AK184" s="288"/>
      <c r="AL184" s="288"/>
      <c r="AM184" s="288"/>
      <c r="AN184" s="288"/>
      <c r="AO184" s="288"/>
      <c r="AP184" s="288"/>
      <c r="AQ184" s="288"/>
      <c r="AR184" s="288"/>
      <c r="AS184" s="288"/>
      <c r="AT184" s="288"/>
      <c r="AU184" s="288"/>
      <c r="AV184" s="288"/>
      <c r="AW184" s="288"/>
      <c r="AX184" s="288"/>
      <c r="AY184" s="288"/>
      <c r="AZ184" s="288"/>
      <c r="BA184" s="288"/>
      <c r="BB184" s="288"/>
      <c r="BC184" s="288"/>
      <c r="BD184" s="288"/>
      <c r="BE184" s="288"/>
      <c r="BF184" s="288"/>
      <c r="BG184" s="288"/>
      <c r="BH184" s="288"/>
      <c r="BI184" s="288"/>
      <c r="BJ184" s="288"/>
      <c r="BK184" s="288"/>
      <c r="BL184" s="288"/>
      <c r="BM184" s="288"/>
      <c r="BN184" s="288"/>
      <c r="BO184" s="288"/>
      <c r="BP184" s="288"/>
      <c r="BQ184" s="288"/>
      <c r="BR184" s="288"/>
      <c r="BS184" s="288"/>
      <c r="BT184" s="288"/>
      <c r="BU184" s="288"/>
      <c r="BV184" s="288"/>
      <c r="BW184" s="288"/>
      <c r="BX184" s="288"/>
      <c r="BY184" s="288"/>
      <c r="BZ184" s="288"/>
      <c r="CA184" s="288"/>
      <c r="CB184" s="288"/>
      <c r="CC184" s="288"/>
      <c r="CD184" s="288"/>
      <c r="CE184" s="288"/>
      <c r="CF184" s="288"/>
      <c r="CG184" s="288"/>
      <c r="CH184" s="288"/>
      <c r="CI184" s="288"/>
      <c r="CJ184" s="288"/>
      <c r="CK184" s="288"/>
      <c r="CL184" s="288"/>
      <c r="CM184" s="288"/>
      <c r="CN184" s="288"/>
      <c r="CO184" s="288"/>
      <c r="CP184" s="288"/>
      <c r="CQ184" s="288"/>
      <c r="CR184" s="288"/>
      <c r="CS184" s="288"/>
      <c r="CT184" s="288"/>
      <c r="CU184" s="288"/>
      <c r="CV184" s="288"/>
      <c r="CW184" s="288"/>
      <c r="CX184" s="288"/>
      <c r="CY184" s="288"/>
      <c r="CZ184" s="288"/>
      <c r="DA184" s="288"/>
      <c r="DB184" s="288"/>
      <c r="DC184" s="288"/>
      <c r="DD184" s="288"/>
      <c r="DE184" s="288"/>
      <c r="DF184" s="288"/>
      <c r="DG184" s="288"/>
      <c r="DH184" s="288"/>
      <c r="DI184" s="288"/>
      <c r="DJ184" s="288"/>
      <c r="DK184" s="288"/>
      <c r="DL184" s="288"/>
      <c r="DM184" s="288"/>
      <c r="DN184" s="288"/>
      <c r="DO184" s="288"/>
      <c r="DP184" s="288"/>
      <c r="DQ184" s="288"/>
      <c r="DR184" s="288"/>
      <c r="DS184" s="288"/>
      <c r="DT184" s="288"/>
      <c r="DU184" s="288"/>
      <c r="DV184" s="288"/>
      <c r="DW184" s="288"/>
      <c r="DX184" s="288"/>
      <c r="DY184" s="288"/>
      <c r="DZ184" s="288"/>
      <c r="EA184" s="288"/>
      <c r="EB184" s="288"/>
      <c r="EC184" s="288"/>
      <c r="ED184" s="288"/>
      <c r="EE184" s="288"/>
      <c r="EF184" s="288"/>
      <c r="EG184" s="288"/>
      <c r="EH184" s="288"/>
      <c r="EI184" s="288"/>
      <c r="EJ184" s="288"/>
      <c r="EK184" s="288"/>
      <c r="EL184" s="288"/>
      <c r="EM184" s="288"/>
      <c r="EN184" s="288"/>
      <c r="EO184" s="288"/>
      <c r="EP184" s="288"/>
      <c r="EQ184" s="288"/>
      <c r="ER184" s="288"/>
      <c r="ES184" s="288"/>
      <c r="ET184" s="288"/>
      <c r="EU184" s="288"/>
      <c r="EV184" s="288"/>
      <c r="EW184" s="288"/>
      <c r="EX184" s="288"/>
      <c r="EY184" s="288"/>
      <c r="EZ184" s="288"/>
      <c r="FA184" s="288"/>
      <c r="FB184" s="288"/>
      <c r="FC184" s="288"/>
      <c r="FD184" s="288"/>
      <c r="FE184" s="288"/>
      <c r="FF184" s="288"/>
      <c r="FG184" s="288"/>
      <c r="FH184" s="288"/>
      <c r="FI184" s="288"/>
      <c r="FJ184" s="288"/>
      <c r="FK184" s="288"/>
      <c r="FL184" s="288"/>
      <c r="FM184" s="288"/>
      <c r="FN184" s="288"/>
      <c r="FO184" s="288"/>
      <c r="FP184" s="288"/>
      <c r="FQ184" s="288"/>
      <c r="FR184" s="288"/>
      <c r="FS184" s="288"/>
      <c r="FT184" s="288"/>
      <c r="FU184" s="288"/>
      <c r="FV184" s="288"/>
      <c r="FW184" s="288"/>
      <c r="FX184" s="288"/>
      <c r="FY184" s="288"/>
      <c r="FZ184" s="288"/>
      <c r="GA184" s="288"/>
      <c r="GB184" s="288"/>
      <c r="GC184" s="288"/>
      <c r="GD184" s="288"/>
      <c r="GE184" s="288"/>
      <c r="GF184" s="288"/>
      <c r="GG184" s="288"/>
      <c r="GH184" s="288"/>
      <c r="GI184" s="288"/>
      <c r="GJ184" s="288"/>
      <c r="GK184" s="288"/>
      <c r="GL184" s="288"/>
      <c r="GM184" s="288"/>
      <c r="GN184" s="288"/>
      <c r="GO184" s="288"/>
      <c r="GP184" s="288"/>
      <c r="GQ184" s="288"/>
      <c r="GR184" s="288"/>
      <c r="GS184" s="288"/>
      <c r="GT184" s="288"/>
      <c r="GU184" s="288"/>
      <c r="GV184" s="288"/>
      <c r="GW184" s="288"/>
      <c r="GX184" s="288"/>
      <c r="GY184" s="288"/>
      <c r="GZ184" s="288"/>
      <c r="HA184" s="288"/>
      <c r="HB184" s="288"/>
      <c r="HC184" s="288"/>
      <c r="HD184" s="288"/>
      <c r="HE184" s="288"/>
      <c r="HF184" s="288"/>
      <c r="HG184" s="288"/>
      <c r="HH184" s="288"/>
      <c r="HI184" s="288"/>
      <c r="HJ184" s="288"/>
      <c r="HK184" s="288"/>
      <c r="HL184" s="288"/>
      <c r="HM184" s="288"/>
      <c r="HN184" s="288"/>
      <c r="HO184" s="288"/>
      <c r="HP184" s="288"/>
      <c r="HQ184" s="288"/>
      <c r="HR184" s="288"/>
      <c r="HS184" s="288"/>
      <c r="HT184" s="288"/>
      <c r="HU184" s="288"/>
      <c r="HV184" s="288"/>
      <c r="HW184" s="288"/>
      <c r="HX184" s="288"/>
      <c r="HY184" s="288"/>
      <c r="HZ184" s="288"/>
      <c r="IA184" s="288"/>
      <c r="IB184" s="288"/>
      <c r="IC184" s="288"/>
      <c r="ID184" s="288"/>
      <c r="IE184" s="288"/>
      <c r="IF184" s="288"/>
      <c r="IG184" s="288"/>
      <c r="IH184" s="288"/>
      <c r="II184" s="288"/>
      <c r="IJ184" s="288"/>
      <c r="IK184" s="288"/>
      <c r="IL184" s="288"/>
      <c r="IM184" s="288"/>
      <c r="IN184" s="288"/>
      <c r="IO184" s="288"/>
      <c r="IP184" s="288"/>
      <c r="IQ184" s="288"/>
      <c r="IR184" s="288"/>
      <c r="IS184" s="288"/>
      <c r="IT184" s="288"/>
      <c r="IU184" s="288"/>
      <c r="IV184" s="288"/>
    </row>
    <row r="185" spans="1:1025" s="238" customFormat="1" ht="51" x14ac:dyDescent="0.2">
      <c r="A185" s="270">
        <f>MAX(A179:A184)+0.01</f>
        <v>3.0499999999999989</v>
      </c>
      <c r="B185" s="261" t="s">
        <v>531</v>
      </c>
      <c r="C185" s="260" t="s">
        <v>532</v>
      </c>
      <c r="D185" s="261" t="s">
        <v>507</v>
      </c>
      <c r="E185" s="262">
        <v>5</v>
      </c>
      <c r="F185" s="359"/>
      <c r="G185" s="267">
        <f>E185*F185</f>
        <v>0</v>
      </c>
      <c r="I185" s="239"/>
      <c r="J185" s="239"/>
      <c r="K185" s="240"/>
      <c r="L185" s="241"/>
      <c r="M185" s="239"/>
      <c r="N185" s="237"/>
    </row>
    <row r="186" spans="1:1025" s="238" customFormat="1" x14ac:dyDescent="0.2">
      <c r="A186" s="268"/>
      <c r="B186" s="269"/>
      <c r="C186" s="307"/>
      <c r="D186" s="261"/>
      <c r="E186" s="262"/>
      <c r="F186" s="359"/>
      <c r="G186" s="267"/>
      <c r="I186" s="239"/>
      <c r="J186" s="239"/>
      <c r="K186" s="240"/>
      <c r="L186" s="241"/>
      <c r="M186" s="240"/>
      <c r="N186" s="237"/>
    </row>
    <row r="187" spans="1:1025" s="238" customFormat="1" x14ac:dyDescent="0.2">
      <c r="A187" s="268"/>
      <c r="B187" s="269"/>
      <c r="C187" s="282" t="s">
        <v>533</v>
      </c>
      <c r="D187" s="261"/>
      <c r="E187" s="262"/>
      <c r="F187" s="359"/>
      <c r="G187" s="267"/>
      <c r="I187" s="239"/>
      <c r="J187" s="239"/>
      <c r="K187" s="240"/>
      <c r="L187" s="241"/>
      <c r="M187" s="240"/>
    </row>
    <row r="188" spans="1:1025" s="238" customFormat="1" x14ac:dyDescent="0.2">
      <c r="A188" s="268"/>
      <c r="B188" s="269"/>
      <c r="C188" s="324"/>
      <c r="D188" s="261"/>
      <c r="E188" s="262"/>
      <c r="F188" s="359"/>
      <c r="G188" s="267"/>
      <c r="I188" s="239"/>
      <c r="J188" s="239"/>
      <c r="K188" s="240"/>
      <c r="L188" s="241"/>
      <c r="M188" s="240"/>
    </row>
    <row r="189" spans="1:1025" s="238" customFormat="1" x14ac:dyDescent="0.2">
      <c r="A189" s="268"/>
      <c r="B189" s="269"/>
      <c r="C189" s="282" t="s">
        <v>534</v>
      </c>
      <c r="D189" s="261"/>
      <c r="E189" s="262"/>
      <c r="F189" s="359"/>
      <c r="G189" s="267"/>
      <c r="I189" s="239"/>
      <c r="J189" s="239"/>
      <c r="K189" s="240"/>
      <c r="L189" s="241"/>
      <c r="M189" s="240"/>
    </row>
    <row r="190" spans="1:1025" s="238" customFormat="1" ht="76.5" x14ac:dyDescent="0.2">
      <c r="A190" s="270">
        <f>MAX(A182:A189)+0.01</f>
        <v>3.0599999999999987</v>
      </c>
      <c r="B190" s="308" t="s">
        <v>535</v>
      </c>
      <c r="C190" s="272" t="s">
        <v>536</v>
      </c>
      <c r="D190" s="308" t="s">
        <v>45</v>
      </c>
      <c r="E190" s="262">
        <v>19</v>
      </c>
      <c r="F190" s="6"/>
      <c r="G190" s="314">
        <f>E190*F190</f>
        <v>0</v>
      </c>
      <c r="H190" s="242"/>
      <c r="I190" s="309"/>
      <c r="J190" s="309"/>
      <c r="K190" s="315"/>
      <c r="L190" s="316"/>
      <c r="M190" s="315"/>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2"/>
      <c r="AR190" s="242"/>
      <c r="AS190" s="242"/>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c r="BT190" s="242"/>
      <c r="BU190" s="242"/>
      <c r="BV190" s="242"/>
      <c r="BW190" s="242"/>
      <c r="BX190" s="242"/>
      <c r="BY190" s="242"/>
      <c r="BZ190" s="242"/>
      <c r="CA190" s="242"/>
      <c r="CB190" s="242"/>
      <c r="CC190" s="242"/>
      <c r="CD190" s="242"/>
      <c r="CE190" s="242"/>
      <c r="CF190" s="242"/>
      <c r="CG190" s="242"/>
      <c r="CH190" s="242"/>
      <c r="CI190" s="242"/>
      <c r="CJ190" s="242"/>
      <c r="CK190" s="242"/>
      <c r="CL190" s="242"/>
      <c r="CM190" s="242"/>
      <c r="CN190" s="242"/>
      <c r="CO190" s="242"/>
      <c r="CP190" s="242"/>
      <c r="CQ190" s="242"/>
      <c r="CR190" s="242"/>
      <c r="CS190" s="242"/>
      <c r="CT190" s="242"/>
      <c r="CU190" s="242"/>
      <c r="CV190" s="242"/>
      <c r="CW190" s="242"/>
      <c r="CX190" s="242"/>
      <c r="CY190" s="242"/>
      <c r="CZ190" s="242"/>
      <c r="DA190" s="242"/>
      <c r="DB190" s="242"/>
      <c r="DC190" s="242"/>
      <c r="DD190" s="242"/>
      <c r="DE190" s="242"/>
      <c r="DF190" s="242"/>
      <c r="DG190" s="242"/>
      <c r="DH190" s="242"/>
      <c r="DI190" s="242"/>
      <c r="DJ190" s="242"/>
      <c r="DK190" s="242"/>
      <c r="DL190" s="242"/>
      <c r="DM190" s="242"/>
      <c r="DN190" s="242"/>
      <c r="DO190" s="242"/>
      <c r="DP190" s="242"/>
      <c r="DQ190" s="242"/>
      <c r="DR190" s="242"/>
      <c r="DS190" s="242"/>
      <c r="DT190" s="242"/>
      <c r="DU190" s="242"/>
      <c r="DV190" s="242"/>
      <c r="DW190" s="242"/>
      <c r="DX190" s="242"/>
      <c r="DY190" s="242"/>
      <c r="DZ190" s="242"/>
      <c r="EA190" s="242"/>
      <c r="EB190" s="242"/>
      <c r="EC190" s="242"/>
      <c r="ED190" s="242"/>
      <c r="EE190" s="242"/>
      <c r="EF190" s="242"/>
      <c r="EG190" s="242"/>
      <c r="EH190" s="242"/>
      <c r="EI190" s="242"/>
      <c r="EJ190" s="242"/>
      <c r="EK190" s="242"/>
      <c r="EL190" s="242"/>
      <c r="EM190" s="242"/>
      <c r="EN190" s="242"/>
      <c r="EO190" s="242"/>
      <c r="EP190" s="242"/>
      <c r="EQ190" s="242"/>
      <c r="ER190" s="242"/>
      <c r="ES190" s="242"/>
      <c r="ET190" s="242"/>
      <c r="EU190" s="242"/>
      <c r="EV190" s="242"/>
      <c r="EW190" s="242"/>
      <c r="EX190" s="242"/>
      <c r="EY190" s="242"/>
      <c r="EZ190" s="242"/>
      <c r="FA190" s="242"/>
      <c r="FB190" s="242"/>
      <c r="FC190" s="242"/>
      <c r="FD190" s="242"/>
      <c r="FE190" s="242"/>
      <c r="FF190" s="242"/>
      <c r="FG190" s="242"/>
      <c r="FH190" s="242"/>
      <c r="FI190" s="242"/>
      <c r="FJ190" s="242"/>
      <c r="FK190" s="242"/>
      <c r="FL190" s="242"/>
      <c r="FM190" s="242"/>
      <c r="FN190" s="242"/>
      <c r="FO190" s="242"/>
      <c r="FP190" s="242"/>
      <c r="FQ190" s="242"/>
      <c r="FR190" s="242"/>
      <c r="FS190" s="242"/>
      <c r="FT190" s="242"/>
      <c r="FU190" s="242"/>
      <c r="FV190" s="242"/>
      <c r="FW190" s="242"/>
      <c r="FX190" s="242"/>
      <c r="FY190" s="242"/>
      <c r="FZ190" s="242"/>
      <c r="GA190" s="242"/>
      <c r="GB190" s="242"/>
      <c r="GC190" s="242"/>
      <c r="GD190" s="242"/>
      <c r="GE190" s="242"/>
      <c r="GF190" s="242"/>
      <c r="GG190" s="242"/>
      <c r="GH190" s="242"/>
      <c r="GI190" s="242"/>
      <c r="GJ190" s="242"/>
      <c r="GK190" s="242"/>
      <c r="GL190" s="242"/>
      <c r="GM190" s="242"/>
      <c r="GN190" s="242"/>
      <c r="GO190" s="242"/>
      <c r="GP190" s="242"/>
      <c r="GQ190" s="242"/>
      <c r="GR190" s="242"/>
      <c r="GS190" s="242"/>
      <c r="GT190" s="242"/>
      <c r="GU190" s="242"/>
      <c r="GV190" s="242"/>
      <c r="GW190" s="242"/>
      <c r="GX190" s="242"/>
      <c r="GY190" s="242"/>
      <c r="GZ190" s="242"/>
      <c r="HA190" s="242"/>
      <c r="HB190" s="242"/>
      <c r="HC190" s="242"/>
      <c r="HD190" s="242"/>
      <c r="HE190" s="242"/>
      <c r="HF190" s="242"/>
      <c r="HG190" s="242"/>
      <c r="HH190" s="242"/>
      <c r="HI190" s="242"/>
      <c r="HJ190" s="242"/>
      <c r="HK190" s="242"/>
      <c r="HL190" s="242"/>
      <c r="HM190" s="242"/>
      <c r="HN190" s="242"/>
      <c r="HO190" s="242"/>
      <c r="HP190" s="242"/>
      <c r="HQ190" s="242"/>
      <c r="HR190" s="242"/>
      <c r="HS190" s="242"/>
      <c r="HT190" s="242"/>
      <c r="HU190" s="242"/>
      <c r="HV190" s="242"/>
      <c r="HW190" s="242"/>
      <c r="HX190" s="242"/>
      <c r="HY190" s="242"/>
      <c r="HZ190" s="242"/>
      <c r="IA190" s="242"/>
      <c r="IB190" s="242"/>
      <c r="IC190" s="242"/>
      <c r="ID190" s="242"/>
      <c r="IE190" s="242"/>
      <c r="IF190" s="242"/>
      <c r="IG190" s="242"/>
      <c r="IH190" s="242"/>
      <c r="II190" s="242"/>
      <c r="IJ190" s="242"/>
      <c r="IK190" s="242"/>
      <c r="IL190" s="242"/>
      <c r="IM190" s="242"/>
      <c r="IN190" s="242"/>
      <c r="IO190" s="242"/>
      <c r="IP190" s="242"/>
      <c r="IQ190" s="242"/>
      <c r="IR190" s="242"/>
      <c r="IS190" s="242"/>
      <c r="IT190" s="242"/>
      <c r="IU190" s="242"/>
      <c r="IV190" s="242"/>
    </row>
    <row r="191" spans="1:1025" s="238" customFormat="1" x14ac:dyDescent="0.2">
      <c r="A191" s="245"/>
      <c r="B191" s="308"/>
      <c r="C191" s="272"/>
      <c r="D191" s="308"/>
      <c r="E191" s="313"/>
      <c r="F191" s="6"/>
      <c r="G191" s="314"/>
      <c r="H191" s="242"/>
      <c r="I191" s="309"/>
      <c r="J191" s="309"/>
      <c r="K191" s="315"/>
      <c r="L191" s="316"/>
      <c r="M191" s="315"/>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2"/>
      <c r="AR191" s="242"/>
      <c r="AS191" s="242"/>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c r="BT191" s="242"/>
      <c r="BU191" s="242"/>
      <c r="BV191" s="242"/>
      <c r="BW191" s="242"/>
      <c r="BX191" s="242"/>
      <c r="BY191" s="242"/>
      <c r="BZ191" s="242"/>
      <c r="CA191" s="242"/>
      <c r="CB191" s="242"/>
      <c r="CC191" s="242"/>
      <c r="CD191" s="242"/>
      <c r="CE191" s="242"/>
      <c r="CF191" s="242"/>
      <c r="CG191" s="242"/>
      <c r="CH191" s="242"/>
      <c r="CI191" s="242"/>
      <c r="CJ191" s="242"/>
      <c r="CK191" s="242"/>
      <c r="CL191" s="242"/>
      <c r="CM191" s="242"/>
      <c r="CN191" s="242"/>
      <c r="CO191" s="242"/>
      <c r="CP191" s="242"/>
      <c r="CQ191" s="242"/>
      <c r="CR191" s="242"/>
      <c r="CS191" s="242"/>
      <c r="CT191" s="242"/>
      <c r="CU191" s="242"/>
      <c r="CV191" s="242"/>
      <c r="CW191" s="242"/>
      <c r="CX191" s="242"/>
      <c r="CY191" s="242"/>
      <c r="CZ191" s="242"/>
      <c r="DA191" s="242"/>
      <c r="DB191" s="242"/>
      <c r="DC191" s="242"/>
      <c r="DD191" s="242"/>
      <c r="DE191" s="242"/>
      <c r="DF191" s="242"/>
      <c r="DG191" s="242"/>
      <c r="DH191" s="242"/>
      <c r="DI191" s="242"/>
      <c r="DJ191" s="242"/>
      <c r="DK191" s="242"/>
      <c r="DL191" s="242"/>
      <c r="DM191" s="242"/>
      <c r="DN191" s="242"/>
      <c r="DO191" s="242"/>
      <c r="DP191" s="242"/>
      <c r="DQ191" s="242"/>
      <c r="DR191" s="242"/>
      <c r="DS191" s="242"/>
      <c r="DT191" s="242"/>
      <c r="DU191" s="242"/>
      <c r="DV191" s="242"/>
      <c r="DW191" s="242"/>
      <c r="DX191" s="242"/>
      <c r="DY191" s="242"/>
      <c r="DZ191" s="242"/>
      <c r="EA191" s="242"/>
      <c r="EB191" s="242"/>
      <c r="EC191" s="242"/>
      <c r="ED191" s="242"/>
      <c r="EE191" s="242"/>
      <c r="EF191" s="242"/>
      <c r="EG191" s="242"/>
      <c r="EH191" s="242"/>
      <c r="EI191" s="242"/>
      <c r="EJ191" s="242"/>
      <c r="EK191" s="242"/>
      <c r="EL191" s="242"/>
      <c r="EM191" s="242"/>
      <c r="EN191" s="242"/>
      <c r="EO191" s="242"/>
      <c r="EP191" s="242"/>
      <c r="EQ191" s="242"/>
      <c r="ER191" s="242"/>
      <c r="ES191" s="242"/>
      <c r="ET191" s="242"/>
      <c r="EU191" s="242"/>
      <c r="EV191" s="242"/>
      <c r="EW191" s="242"/>
      <c r="EX191" s="242"/>
      <c r="EY191" s="242"/>
      <c r="EZ191" s="242"/>
      <c r="FA191" s="242"/>
      <c r="FB191" s="242"/>
      <c r="FC191" s="242"/>
      <c r="FD191" s="242"/>
      <c r="FE191" s="242"/>
      <c r="FF191" s="242"/>
      <c r="FG191" s="242"/>
      <c r="FH191" s="242"/>
      <c r="FI191" s="242"/>
      <c r="FJ191" s="242"/>
      <c r="FK191" s="242"/>
      <c r="FL191" s="242"/>
      <c r="FM191" s="242"/>
      <c r="FN191" s="242"/>
      <c r="FO191" s="242"/>
      <c r="FP191" s="242"/>
      <c r="FQ191" s="242"/>
      <c r="FR191" s="242"/>
      <c r="FS191" s="242"/>
      <c r="FT191" s="242"/>
      <c r="FU191" s="242"/>
      <c r="FV191" s="242"/>
      <c r="FW191" s="242"/>
      <c r="FX191" s="242"/>
      <c r="FY191" s="242"/>
      <c r="FZ191" s="242"/>
      <c r="GA191" s="242"/>
      <c r="GB191" s="242"/>
      <c r="GC191" s="242"/>
      <c r="GD191" s="242"/>
      <c r="GE191" s="242"/>
      <c r="GF191" s="242"/>
      <c r="GG191" s="242"/>
      <c r="GH191" s="242"/>
      <c r="GI191" s="242"/>
      <c r="GJ191" s="242"/>
      <c r="GK191" s="242"/>
      <c r="GL191" s="242"/>
      <c r="GM191" s="242"/>
      <c r="GN191" s="242"/>
      <c r="GO191" s="242"/>
      <c r="GP191" s="242"/>
      <c r="GQ191" s="242"/>
      <c r="GR191" s="242"/>
      <c r="GS191" s="242"/>
      <c r="GT191" s="242"/>
      <c r="GU191" s="242"/>
      <c r="GV191" s="242"/>
      <c r="GW191" s="242"/>
      <c r="GX191" s="242"/>
      <c r="GY191" s="242"/>
      <c r="GZ191" s="242"/>
      <c r="HA191" s="242"/>
      <c r="HB191" s="242"/>
      <c r="HC191" s="242"/>
      <c r="HD191" s="242"/>
      <c r="HE191" s="242"/>
      <c r="HF191" s="242"/>
      <c r="HG191" s="242"/>
      <c r="HH191" s="242"/>
      <c r="HI191" s="242"/>
      <c r="HJ191" s="242"/>
      <c r="HK191" s="242"/>
      <c r="HL191" s="242"/>
      <c r="HM191" s="242"/>
      <c r="HN191" s="242"/>
      <c r="HO191" s="242"/>
      <c r="HP191" s="242"/>
      <c r="HQ191" s="242"/>
      <c r="HR191" s="242"/>
      <c r="HS191" s="242"/>
      <c r="HT191" s="242"/>
      <c r="HU191" s="242"/>
      <c r="HV191" s="242"/>
      <c r="HW191" s="242"/>
      <c r="HX191" s="242"/>
      <c r="HY191" s="242"/>
      <c r="HZ191" s="242"/>
      <c r="IA191" s="242"/>
      <c r="IB191" s="242"/>
      <c r="IC191" s="242"/>
      <c r="ID191" s="242"/>
      <c r="IE191" s="242"/>
      <c r="IF191" s="242"/>
      <c r="IG191" s="242"/>
      <c r="IH191" s="242"/>
      <c r="II191" s="242"/>
      <c r="IJ191" s="242"/>
      <c r="IK191" s="242"/>
      <c r="IL191" s="242"/>
      <c r="IM191" s="242"/>
      <c r="IN191" s="242"/>
      <c r="IO191" s="242"/>
      <c r="IP191" s="242"/>
      <c r="IQ191" s="242"/>
      <c r="IR191" s="242"/>
      <c r="IS191" s="242"/>
      <c r="IT191" s="242"/>
      <c r="IU191" s="242"/>
      <c r="IV191" s="242"/>
    </row>
    <row r="192" spans="1:1025" s="238" customFormat="1" ht="38.25" x14ac:dyDescent="0.2">
      <c r="A192" s="270">
        <f>MAX(A186:A191)+0.01</f>
        <v>3.0699999999999985</v>
      </c>
      <c r="B192" s="261" t="s">
        <v>537</v>
      </c>
      <c r="C192" s="260" t="s">
        <v>538</v>
      </c>
      <c r="D192" s="261" t="s">
        <v>500</v>
      </c>
      <c r="E192" s="262">
        <v>195</v>
      </c>
      <c r="F192" s="359"/>
      <c r="G192" s="267">
        <f>E192*F192</f>
        <v>0</v>
      </c>
      <c r="H192" s="319"/>
      <c r="I192" s="240"/>
      <c r="J192" s="325"/>
      <c r="K192" s="240"/>
      <c r="L192" s="241"/>
      <c r="M192" s="240"/>
      <c r="N192" s="319"/>
      <c r="O192" s="237"/>
    </row>
    <row r="193" spans="1:256" s="238" customFormat="1" x14ac:dyDescent="0.2">
      <c r="A193" s="269"/>
      <c r="B193" s="261"/>
      <c r="C193" s="320"/>
      <c r="D193" s="321"/>
      <c r="E193" s="262"/>
      <c r="F193" s="359"/>
      <c r="G193" s="267"/>
      <c r="H193" s="319"/>
      <c r="I193" s="239"/>
      <c r="J193" s="239"/>
      <c r="K193" s="240"/>
      <c r="L193" s="241"/>
      <c r="M193" s="240"/>
      <c r="N193" s="319"/>
      <c r="O193" s="237"/>
    </row>
    <row r="194" spans="1:256" s="238" customFormat="1" ht="51" x14ac:dyDescent="0.2">
      <c r="A194" s="270">
        <f>MAX(A188:A193)+0.01</f>
        <v>3.0799999999999983</v>
      </c>
      <c r="B194" s="261" t="s">
        <v>539</v>
      </c>
      <c r="C194" s="260" t="s">
        <v>540</v>
      </c>
      <c r="D194" s="261" t="s">
        <v>500</v>
      </c>
      <c r="E194" s="262">
        <v>195</v>
      </c>
      <c r="F194" s="359"/>
      <c r="G194" s="267">
        <f>E194*F194</f>
        <v>0</v>
      </c>
      <c r="I194" s="239"/>
      <c r="J194" s="239"/>
      <c r="K194" s="240"/>
      <c r="L194" s="241"/>
      <c r="M194" s="240"/>
    </row>
    <row r="195" spans="1:256" s="238" customFormat="1" x14ac:dyDescent="0.2">
      <c r="A195" s="268"/>
      <c r="B195" s="269"/>
      <c r="C195" s="260"/>
      <c r="D195" s="269"/>
      <c r="E195" s="262"/>
      <c r="F195" s="359"/>
      <c r="G195" s="267"/>
      <c r="I195" s="239"/>
      <c r="J195" s="239"/>
      <c r="K195" s="240"/>
      <c r="L195" s="241"/>
      <c r="M195" s="240"/>
    </row>
    <row r="196" spans="1:256" s="238" customFormat="1" ht="51" x14ac:dyDescent="0.2">
      <c r="A196" s="270">
        <f>MAX(A192:A195)+0.01</f>
        <v>3.0899999999999981</v>
      </c>
      <c r="B196" s="261" t="s">
        <v>541</v>
      </c>
      <c r="C196" s="260" t="s">
        <v>542</v>
      </c>
      <c r="D196" s="261" t="s">
        <v>500</v>
      </c>
      <c r="E196" s="262">
        <v>50</v>
      </c>
      <c r="F196" s="359"/>
      <c r="G196" s="267">
        <f>E196*F196</f>
        <v>0</v>
      </c>
      <c r="I196" s="239"/>
      <c r="J196" s="239"/>
      <c r="K196" s="290"/>
      <c r="L196" s="241"/>
      <c r="M196" s="290"/>
    </row>
    <row r="197" spans="1:256" s="238" customFormat="1" x14ac:dyDescent="0.2">
      <c r="A197" s="268"/>
      <c r="B197" s="269"/>
      <c r="C197" s="260"/>
      <c r="D197" s="269"/>
      <c r="E197" s="262"/>
      <c r="F197" s="359"/>
      <c r="G197" s="267"/>
      <c r="I197" s="239"/>
      <c r="J197" s="239"/>
      <c r="K197" s="240"/>
      <c r="L197" s="241"/>
      <c r="M197" s="240"/>
    </row>
    <row r="198" spans="1:256" s="238" customFormat="1" x14ac:dyDescent="0.2">
      <c r="A198" s="326"/>
      <c r="B198" s="308"/>
      <c r="C198" s="268" t="s">
        <v>543</v>
      </c>
      <c r="D198" s="308"/>
      <c r="E198" s="313"/>
      <c r="F198" s="6"/>
      <c r="G198" s="314"/>
      <c r="H198" s="242"/>
      <c r="I198" s="309"/>
      <c r="J198" s="309"/>
      <c r="K198" s="315"/>
      <c r="L198" s="316"/>
      <c r="M198" s="315"/>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2"/>
      <c r="AR198" s="242"/>
      <c r="AS198" s="242"/>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c r="BT198" s="242"/>
      <c r="BU198" s="242"/>
      <c r="BV198" s="242"/>
      <c r="BW198" s="242"/>
      <c r="BX198" s="242"/>
      <c r="BY198" s="242"/>
      <c r="BZ198" s="242"/>
      <c r="CA198" s="242"/>
      <c r="CB198" s="242"/>
      <c r="CC198" s="242"/>
      <c r="CD198" s="242"/>
      <c r="CE198" s="242"/>
      <c r="CF198" s="242"/>
      <c r="CG198" s="242"/>
      <c r="CH198" s="242"/>
      <c r="CI198" s="242"/>
      <c r="CJ198" s="242"/>
      <c r="CK198" s="242"/>
      <c r="CL198" s="242"/>
      <c r="CM198" s="242"/>
      <c r="CN198" s="242"/>
      <c r="CO198" s="242"/>
      <c r="CP198" s="242"/>
      <c r="CQ198" s="242"/>
      <c r="CR198" s="242"/>
      <c r="CS198" s="242"/>
      <c r="CT198" s="242"/>
      <c r="CU198" s="242"/>
      <c r="CV198" s="242"/>
      <c r="CW198" s="242"/>
      <c r="CX198" s="242"/>
      <c r="CY198" s="242"/>
      <c r="CZ198" s="242"/>
      <c r="DA198" s="242"/>
      <c r="DB198" s="242"/>
      <c r="DC198" s="242"/>
      <c r="DD198" s="242"/>
      <c r="DE198" s="242"/>
      <c r="DF198" s="242"/>
      <c r="DG198" s="242"/>
      <c r="DH198" s="242"/>
      <c r="DI198" s="242"/>
      <c r="DJ198" s="242"/>
      <c r="DK198" s="242"/>
      <c r="DL198" s="242"/>
      <c r="DM198" s="242"/>
      <c r="DN198" s="242"/>
      <c r="DO198" s="242"/>
      <c r="DP198" s="242"/>
      <c r="DQ198" s="242"/>
      <c r="DR198" s="242"/>
      <c r="DS198" s="242"/>
      <c r="DT198" s="242"/>
      <c r="DU198" s="242"/>
      <c r="DV198" s="242"/>
      <c r="DW198" s="242"/>
      <c r="DX198" s="242"/>
      <c r="DY198" s="242"/>
      <c r="DZ198" s="242"/>
      <c r="EA198" s="242"/>
      <c r="EB198" s="242"/>
      <c r="EC198" s="242"/>
      <c r="ED198" s="242"/>
      <c r="EE198" s="242"/>
      <c r="EF198" s="242"/>
      <c r="EG198" s="242"/>
      <c r="EH198" s="242"/>
      <c r="EI198" s="242"/>
      <c r="EJ198" s="242"/>
      <c r="EK198" s="242"/>
      <c r="EL198" s="242"/>
      <c r="EM198" s="242"/>
      <c r="EN198" s="242"/>
      <c r="EO198" s="242"/>
      <c r="EP198" s="242"/>
      <c r="EQ198" s="242"/>
      <c r="ER198" s="242"/>
      <c r="ES198" s="242"/>
      <c r="ET198" s="242"/>
      <c r="EU198" s="242"/>
      <c r="EV198" s="242"/>
      <c r="EW198" s="242"/>
      <c r="EX198" s="242"/>
      <c r="EY198" s="242"/>
      <c r="EZ198" s="242"/>
      <c r="FA198" s="242"/>
      <c r="FB198" s="242"/>
      <c r="FC198" s="242"/>
      <c r="FD198" s="242"/>
      <c r="FE198" s="242"/>
      <c r="FF198" s="242"/>
      <c r="FG198" s="242"/>
      <c r="FH198" s="242"/>
      <c r="FI198" s="242"/>
      <c r="FJ198" s="242"/>
      <c r="FK198" s="242"/>
      <c r="FL198" s="242"/>
      <c r="FM198" s="242"/>
      <c r="FN198" s="242"/>
      <c r="FO198" s="242"/>
      <c r="FP198" s="242"/>
      <c r="FQ198" s="242"/>
      <c r="FR198" s="242"/>
      <c r="FS198" s="242"/>
      <c r="FT198" s="242"/>
      <c r="FU198" s="242"/>
      <c r="FV198" s="242"/>
      <c r="FW198" s="242"/>
      <c r="FX198" s="242"/>
      <c r="FY198" s="242"/>
      <c r="FZ198" s="242"/>
      <c r="GA198" s="242"/>
      <c r="GB198" s="242"/>
      <c r="GC198" s="242"/>
      <c r="GD198" s="242"/>
      <c r="GE198" s="242"/>
      <c r="GF198" s="242"/>
      <c r="GG198" s="242"/>
      <c r="GH198" s="242"/>
      <c r="GI198" s="242"/>
      <c r="GJ198" s="242"/>
      <c r="GK198" s="242"/>
      <c r="GL198" s="242"/>
      <c r="GM198" s="242"/>
      <c r="GN198" s="242"/>
      <c r="GO198" s="242"/>
      <c r="GP198" s="242"/>
      <c r="GQ198" s="242"/>
      <c r="GR198" s="242"/>
      <c r="GS198" s="242"/>
      <c r="GT198" s="242"/>
      <c r="GU198" s="242"/>
      <c r="GV198" s="242"/>
      <c r="GW198" s="242"/>
      <c r="GX198" s="242"/>
      <c r="GY198" s="242"/>
      <c r="GZ198" s="242"/>
      <c r="HA198" s="242"/>
      <c r="HB198" s="242"/>
      <c r="HC198" s="242"/>
      <c r="HD198" s="242"/>
      <c r="HE198" s="242"/>
      <c r="HF198" s="242"/>
      <c r="HG198" s="242"/>
      <c r="HH198" s="242"/>
      <c r="HI198" s="242"/>
      <c r="HJ198" s="242"/>
      <c r="HK198" s="242"/>
      <c r="HL198" s="242"/>
      <c r="HM198" s="242"/>
      <c r="HN198" s="242"/>
      <c r="HO198" s="242"/>
      <c r="HP198" s="242"/>
      <c r="HQ198" s="242"/>
      <c r="HR198" s="242"/>
      <c r="HS198" s="242"/>
      <c r="HT198" s="242"/>
      <c r="HU198" s="242"/>
      <c r="HV198" s="242"/>
      <c r="HW198" s="242"/>
      <c r="HX198" s="242"/>
      <c r="HY198" s="242"/>
      <c r="HZ198" s="242"/>
      <c r="IA198" s="242"/>
      <c r="IB198" s="242"/>
      <c r="IC198" s="242"/>
      <c r="ID198" s="242"/>
      <c r="IE198" s="242"/>
      <c r="IF198" s="242"/>
      <c r="IG198" s="242"/>
      <c r="IH198" s="242"/>
      <c r="II198" s="242"/>
      <c r="IJ198" s="242"/>
      <c r="IK198" s="242"/>
      <c r="IL198" s="242"/>
      <c r="IM198" s="242"/>
      <c r="IN198" s="242"/>
      <c r="IO198" s="242"/>
      <c r="IP198" s="242"/>
      <c r="IQ198" s="242"/>
      <c r="IR198" s="242"/>
      <c r="IS198" s="242"/>
      <c r="IT198" s="242"/>
      <c r="IU198" s="242"/>
      <c r="IV198" s="242"/>
    </row>
    <row r="199" spans="1:256" s="238" customFormat="1" x14ac:dyDescent="0.2">
      <c r="A199" s="326"/>
      <c r="B199" s="308"/>
      <c r="C199" s="268"/>
      <c r="D199" s="308"/>
      <c r="E199" s="313"/>
      <c r="F199" s="6"/>
      <c r="G199" s="314"/>
      <c r="H199" s="242"/>
      <c r="I199" s="309"/>
      <c r="J199" s="309"/>
      <c r="K199" s="315"/>
      <c r="L199" s="316"/>
      <c r="M199" s="315"/>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2"/>
      <c r="AR199" s="242"/>
      <c r="AS199" s="242"/>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c r="BT199" s="242"/>
      <c r="BU199" s="242"/>
      <c r="BV199" s="242"/>
      <c r="BW199" s="242"/>
      <c r="BX199" s="242"/>
      <c r="BY199" s="242"/>
      <c r="BZ199" s="242"/>
      <c r="CA199" s="242"/>
      <c r="CB199" s="242"/>
      <c r="CC199" s="242"/>
      <c r="CD199" s="242"/>
      <c r="CE199" s="242"/>
      <c r="CF199" s="242"/>
      <c r="CG199" s="242"/>
      <c r="CH199" s="242"/>
      <c r="CI199" s="242"/>
      <c r="CJ199" s="242"/>
      <c r="CK199" s="242"/>
      <c r="CL199" s="242"/>
      <c r="CM199" s="242"/>
      <c r="CN199" s="242"/>
      <c r="CO199" s="242"/>
      <c r="CP199" s="242"/>
      <c r="CQ199" s="242"/>
      <c r="CR199" s="242"/>
      <c r="CS199" s="242"/>
      <c r="CT199" s="242"/>
      <c r="CU199" s="242"/>
      <c r="CV199" s="242"/>
      <c r="CW199" s="242"/>
      <c r="CX199" s="242"/>
      <c r="CY199" s="242"/>
      <c r="CZ199" s="242"/>
      <c r="DA199" s="242"/>
      <c r="DB199" s="242"/>
      <c r="DC199" s="242"/>
      <c r="DD199" s="242"/>
      <c r="DE199" s="242"/>
      <c r="DF199" s="242"/>
      <c r="DG199" s="242"/>
      <c r="DH199" s="242"/>
      <c r="DI199" s="242"/>
      <c r="DJ199" s="242"/>
      <c r="DK199" s="242"/>
      <c r="DL199" s="242"/>
      <c r="DM199" s="242"/>
      <c r="DN199" s="242"/>
      <c r="DO199" s="242"/>
      <c r="DP199" s="242"/>
      <c r="DQ199" s="242"/>
      <c r="DR199" s="242"/>
      <c r="DS199" s="242"/>
      <c r="DT199" s="242"/>
      <c r="DU199" s="242"/>
      <c r="DV199" s="242"/>
      <c r="DW199" s="242"/>
      <c r="DX199" s="242"/>
      <c r="DY199" s="242"/>
      <c r="DZ199" s="242"/>
      <c r="EA199" s="242"/>
      <c r="EB199" s="242"/>
      <c r="EC199" s="242"/>
      <c r="ED199" s="242"/>
      <c r="EE199" s="242"/>
      <c r="EF199" s="242"/>
      <c r="EG199" s="242"/>
      <c r="EH199" s="242"/>
      <c r="EI199" s="242"/>
      <c r="EJ199" s="242"/>
      <c r="EK199" s="242"/>
      <c r="EL199" s="242"/>
      <c r="EM199" s="242"/>
      <c r="EN199" s="242"/>
      <c r="EO199" s="242"/>
      <c r="EP199" s="242"/>
      <c r="EQ199" s="242"/>
      <c r="ER199" s="242"/>
      <c r="ES199" s="242"/>
      <c r="ET199" s="242"/>
      <c r="EU199" s="242"/>
      <c r="EV199" s="242"/>
      <c r="EW199" s="242"/>
      <c r="EX199" s="242"/>
      <c r="EY199" s="242"/>
      <c r="EZ199" s="242"/>
      <c r="FA199" s="242"/>
      <c r="FB199" s="242"/>
      <c r="FC199" s="242"/>
      <c r="FD199" s="242"/>
      <c r="FE199" s="242"/>
      <c r="FF199" s="242"/>
      <c r="FG199" s="242"/>
      <c r="FH199" s="242"/>
      <c r="FI199" s="242"/>
      <c r="FJ199" s="242"/>
      <c r="FK199" s="242"/>
      <c r="FL199" s="242"/>
      <c r="FM199" s="242"/>
      <c r="FN199" s="242"/>
      <c r="FO199" s="242"/>
      <c r="FP199" s="242"/>
      <c r="FQ199" s="242"/>
      <c r="FR199" s="242"/>
      <c r="FS199" s="242"/>
      <c r="FT199" s="242"/>
      <c r="FU199" s="242"/>
      <c r="FV199" s="242"/>
      <c r="FW199" s="242"/>
      <c r="FX199" s="242"/>
      <c r="FY199" s="242"/>
      <c r="FZ199" s="242"/>
      <c r="GA199" s="242"/>
      <c r="GB199" s="242"/>
      <c r="GC199" s="242"/>
      <c r="GD199" s="242"/>
      <c r="GE199" s="242"/>
      <c r="GF199" s="242"/>
      <c r="GG199" s="242"/>
      <c r="GH199" s="242"/>
      <c r="GI199" s="242"/>
      <c r="GJ199" s="242"/>
      <c r="GK199" s="242"/>
      <c r="GL199" s="242"/>
      <c r="GM199" s="242"/>
      <c r="GN199" s="242"/>
      <c r="GO199" s="242"/>
      <c r="GP199" s="242"/>
      <c r="GQ199" s="242"/>
      <c r="GR199" s="242"/>
      <c r="GS199" s="242"/>
      <c r="GT199" s="242"/>
      <c r="GU199" s="242"/>
      <c r="GV199" s="242"/>
      <c r="GW199" s="242"/>
      <c r="GX199" s="242"/>
      <c r="GY199" s="242"/>
      <c r="GZ199" s="242"/>
      <c r="HA199" s="242"/>
      <c r="HB199" s="242"/>
      <c r="HC199" s="242"/>
      <c r="HD199" s="242"/>
      <c r="HE199" s="242"/>
      <c r="HF199" s="242"/>
      <c r="HG199" s="242"/>
      <c r="HH199" s="242"/>
      <c r="HI199" s="242"/>
      <c r="HJ199" s="242"/>
      <c r="HK199" s="242"/>
      <c r="HL199" s="242"/>
      <c r="HM199" s="242"/>
      <c r="HN199" s="242"/>
      <c r="HO199" s="242"/>
      <c r="HP199" s="242"/>
      <c r="HQ199" s="242"/>
      <c r="HR199" s="242"/>
      <c r="HS199" s="242"/>
      <c r="HT199" s="242"/>
      <c r="HU199" s="242"/>
      <c r="HV199" s="242"/>
      <c r="HW199" s="242"/>
      <c r="HX199" s="242"/>
      <c r="HY199" s="242"/>
      <c r="HZ199" s="242"/>
      <c r="IA199" s="242"/>
      <c r="IB199" s="242"/>
      <c r="IC199" s="242"/>
      <c r="ID199" s="242"/>
      <c r="IE199" s="242"/>
      <c r="IF199" s="242"/>
      <c r="IG199" s="242"/>
      <c r="IH199" s="242"/>
      <c r="II199" s="242"/>
      <c r="IJ199" s="242"/>
      <c r="IK199" s="242"/>
      <c r="IL199" s="242"/>
      <c r="IM199" s="242"/>
      <c r="IN199" s="242"/>
      <c r="IO199" s="242"/>
      <c r="IP199" s="242"/>
      <c r="IQ199" s="242"/>
      <c r="IR199" s="242"/>
      <c r="IS199" s="242"/>
      <c r="IT199" s="242"/>
      <c r="IU199" s="242"/>
      <c r="IV199" s="242"/>
    </row>
    <row r="200" spans="1:256" s="238" customFormat="1" ht="51" x14ac:dyDescent="0.2">
      <c r="A200" s="270">
        <f>MAX(A196:A199)+0.01</f>
        <v>3.0999999999999979</v>
      </c>
      <c r="B200" s="261" t="s">
        <v>544</v>
      </c>
      <c r="C200" s="260" t="s">
        <v>545</v>
      </c>
      <c r="D200" s="261" t="s">
        <v>45</v>
      </c>
      <c r="E200" s="262">
        <v>34</v>
      </c>
      <c r="F200" s="359"/>
      <c r="G200" s="267">
        <f>E200*F200</f>
        <v>0</v>
      </c>
      <c r="H200" s="242"/>
      <c r="I200" s="309"/>
      <c r="J200" s="309"/>
      <c r="K200" s="315"/>
      <c r="L200" s="316"/>
      <c r="M200" s="315"/>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2"/>
      <c r="AR200" s="242"/>
      <c r="AS200" s="242"/>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c r="BT200" s="242"/>
      <c r="BU200" s="242"/>
      <c r="BV200" s="242"/>
      <c r="BW200" s="242"/>
      <c r="BX200" s="242"/>
      <c r="BY200" s="242"/>
      <c r="BZ200" s="242"/>
      <c r="CA200" s="242"/>
      <c r="CB200" s="242"/>
      <c r="CC200" s="242"/>
      <c r="CD200" s="242"/>
      <c r="CE200" s="242"/>
      <c r="CF200" s="242"/>
      <c r="CG200" s="242"/>
      <c r="CH200" s="242"/>
      <c r="CI200" s="242"/>
      <c r="CJ200" s="242"/>
      <c r="CK200" s="242"/>
      <c r="CL200" s="242"/>
      <c r="CM200" s="242"/>
      <c r="CN200" s="242"/>
      <c r="CO200" s="242"/>
      <c r="CP200" s="242"/>
      <c r="CQ200" s="242"/>
      <c r="CR200" s="242"/>
      <c r="CS200" s="242"/>
      <c r="CT200" s="242"/>
      <c r="CU200" s="242"/>
      <c r="CV200" s="242"/>
      <c r="CW200" s="242"/>
      <c r="CX200" s="242"/>
      <c r="CY200" s="242"/>
      <c r="CZ200" s="242"/>
      <c r="DA200" s="242"/>
      <c r="DB200" s="242"/>
      <c r="DC200" s="242"/>
      <c r="DD200" s="242"/>
      <c r="DE200" s="242"/>
      <c r="DF200" s="242"/>
      <c r="DG200" s="242"/>
      <c r="DH200" s="242"/>
      <c r="DI200" s="242"/>
      <c r="DJ200" s="242"/>
      <c r="DK200" s="242"/>
      <c r="DL200" s="242"/>
      <c r="DM200" s="242"/>
      <c r="DN200" s="242"/>
      <c r="DO200" s="242"/>
      <c r="DP200" s="242"/>
      <c r="DQ200" s="242"/>
      <c r="DR200" s="242"/>
      <c r="DS200" s="242"/>
      <c r="DT200" s="242"/>
      <c r="DU200" s="242"/>
      <c r="DV200" s="242"/>
      <c r="DW200" s="242"/>
      <c r="DX200" s="242"/>
      <c r="DY200" s="242"/>
      <c r="DZ200" s="242"/>
      <c r="EA200" s="242"/>
      <c r="EB200" s="242"/>
      <c r="EC200" s="242"/>
      <c r="ED200" s="242"/>
      <c r="EE200" s="242"/>
      <c r="EF200" s="242"/>
      <c r="EG200" s="242"/>
      <c r="EH200" s="242"/>
      <c r="EI200" s="242"/>
      <c r="EJ200" s="242"/>
      <c r="EK200" s="242"/>
      <c r="EL200" s="242"/>
      <c r="EM200" s="242"/>
      <c r="EN200" s="242"/>
      <c r="EO200" s="242"/>
      <c r="EP200" s="242"/>
      <c r="EQ200" s="242"/>
      <c r="ER200" s="242"/>
      <c r="ES200" s="242"/>
      <c r="ET200" s="242"/>
      <c r="EU200" s="242"/>
      <c r="EV200" s="242"/>
      <c r="EW200" s="242"/>
      <c r="EX200" s="242"/>
      <c r="EY200" s="242"/>
      <c r="EZ200" s="242"/>
      <c r="FA200" s="242"/>
      <c r="FB200" s="242"/>
      <c r="FC200" s="242"/>
      <c r="FD200" s="242"/>
      <c r="FE200" s="242"/>
      <c r="FF200" s="242"/>
      <c r="FG200" s="242"/>
      <c r="FH200" s="242"/>
      <c r="FI200" s="242"/>
      <c r="FJ200" s="242"/>
      <c r="FK200" s="242"/>
      <c r="FL200" s="242"/>
      <c r="FM200" s="242"/>
      <c r="FN200" s="242"/>
      <c r="FO200" s="242"/>
      <c r="FP200" s="242"/>
      <c r="FQ200" s="242"/>
      <c r="FR200" s="242"/>
      <c r="FS200" s="242"/>
      <c r="FT200" s="242"/>
      <c r="FU200" s="242"/>
      <c r="FV200" s="242"/>
      <c r="FW200" s="242"/>
      <c r="FX200" s="242"/>
      <c r="FY200" s="242"/>
      <c r="FZ200" s="242"/>
      <c r="GA200" s="242"/>
      <c r="GB200" s="242"/>
      <c r="GC200" s="242"/>
      <c r="GD200" s="242"/>
      <c r="GE200" s="242"/>
      <c r="GF200" s="242"/>
      <c r="GG200" s="242"/>
      <c r="GH200" s="242"/>
      <c r="GI200" s="242"/>
      <c r="GJ200" s="242"/>
      <c r="GK200" s="242"/>
      <c r="GL200" s="242"/>
      <c r="GM200" s="242"/>
      <c r="GN200" s="242"/>
      <c r="GO200" s="242"/>
      <c r="GP200" s="242"/>
      <c r="GQ200" s="242"/>
      <c r="GR200" s="242"/>
      <c r="GS200" s="242"/>
      <c r="GT200" s="242"/>
      <c r="GU200" s="242"/>
      <c r="GV200" s="242"/>
      <c r="GW200" s="242"/>
      <c r="GX200" s="242"/>
      <c r="GY200" s="242"/>
      <c r="GZ200" s="242"/>
      <c r="HA200" s="242"/>
      <c r="HB200" s="242"/>
      <c r="HC200" s="242"/>
      <c r="HD200" s="242"/>
      <c r="HE200" s="242"/>
      <c r="HF200" s="242"/>
      <c r="HG200" s="242"/>
      <c r="HH200" s="242"/>
      <c r="HI200" s="242"/>
      <c r="HJ200" s="242"/>
      <c r="HK200" s="242"/>
      <c r="HL200" s="242"/>
      <c r="HM200" s="242"/>
      <c r="HN200" s="242"/>
      <c r="HO200" s="242"/>
      <c r="HP200" s="242"/>
      <c r="HQ200" s="242"/>
      <c r="HR200" s="242"/>
      <c r="HS200" s="242"/>
      <c r="HT200" s="242"/>
      <c r="HU200" s="242"/>
      <c r="HV200" s="242"/>
      <c r="HW200" s="242"/>
      <c r="HX200" s="242"/>
      <c r="HY200" s="242"/>
      <c r="HZ200" s="242"/>
      <c r="IA200" s="242"/>
      <c r="IB200" s="242"/>
      <c r="IC200" s="242"/>
      <c r="ID200" s="242"/>
      <c r="IE200" s="242"/>
      <c r="IF200" s="242"/>
      <c r="IG200" s="242"/>
      <c r="IH200" s="242"/>
      <c r="II200" s="242"/>
      <c r="IJ200" s="242"/>
      <c r="IK200" s="242"/>
      <c r="IL200" s="242"/>
      <c r="IM200" s="242"/>
      <c r="IN200" s="242"/>
      <c r="IO200" s="242"/>
      <c r="IP200" s="242"/>
      <c r="IQ200" s="242"/>
      <c r="IR200" s="242"/>
      <c r="IS200" s="242"/>
      <c r="IT200" s="242"/>
      <c r="IU200" s="242"/>
      <c r="IV200" s="242"/>
    </row>
    <row r="201" spans="1:256" s="238" customFormat="1" x14ac:dyDescent="0.2">
      <c r="A201" s="326"/>
      <c r="B201" s="308"/>
      <c r="C201" s="307"/>
      <c r="D201" s="308"/>
      <c r="E201" s="313"/>
      <c r="F201" s="6"/>
      <c r="G201" s="314"/>
      <c r="H201" s="242"/>
      <c r="I201" s="309"/>
      <c r="J201" s="309"/>
      <c r="K201" s="315"/>
      <c r="L201" s="316"/>
      <c r="M201" s="315"/>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2"/>
      <c r="AR201" s="242"/>
      <c r="AS201" s="242"/>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c r="BT201" s="242"/>
      <c r="BU201" s="242"/>
      <c r="BV201" s="242"/>
      <c r="BW201" s="242"/>
      <c r="BX201" s="242"/>
      <c r="BY201" s="242"/>
      <c r="BZ201" s="242"/>
      <c r="CA201" s="242"/>
      <c r="CB201" s="242"/>
      <c r="CC201" s="242"/>
      <c r="CD201" s="242"/>
      <c r="CE201" s="242"/>
      <c r="CF201" s="242"/>
      <c r="CG201" s="242"/>
      <c r="CH201" s="242"/>
      <c r="CI201" s="242"/>
      <c r="CJ201" s="242"/>
      <c r="CK201" s="242"/>
      <c r="CL201" s="242"/>
      <c r="CM201" s="242"/>
      <c r="CN201" s="242"/>
      <c r="CO201" s="242"/>
      <c r="CP201" s="242"/>
      <c r="CQ201" s="242"/>
      <c r="CR201" s="242"/>
      <c r="CS201" s="242"/>
      <c r="CT201" s="242"/>
      <c r="CU201" s="242"/>
      <c r="CV201" s="242"/>
      <c r="CW201" s="242"/>
      <c r="CX201" s="242"/>
      <c r="CY201" s="242"/>
      <c r="CZ201" s="242"/>
      <c r="DA201" s="242"/>
      <c r="DB201" s="242"/>
      <c r="DC201" s="242"/>
      <c r="DD201" s="242"/>
      <c r="DE201" s="242"/>
      <c r="DF201" s="242"/>
      <c r="DG201" s="242"/>
      <c r="DH201" s="242"/>
      <c r="DI201" s="242"/>
      <c r="DJ201" s="242"/>
      <c r="DK201" s="242"/>
      <c r="DL201" s="242"/>
      <c r="DM201" s="242"/>
      <c r="DN201" s="242"/>
      <c r="DO201" s="242"/>
      <c r="DP201" s="242"/>
      <c r="DQ201" s="242"/>
      <c r="DR201" s="242"/>
      <c r="DS201" s="242"/>
      <c r="DT201" s="242"/>
      <c r="DU201" s="242"/>
      <c r="DV201" s="242"/>
      <c r="DW201" s="242"/>
      <c r="DX201" s="242"/>
      <c r="DY201" s="242"/>
      <c r="DZ201" s="242"/>
      <c r="EA201" s="242"/>
      <c r="EB201" s="242"/>
      <c r="EC201" s="242"/>
      <c r="ED201" s="242"/>
      <c r="EE201" s="242"/>
      <c r="EF201" s="242"/>
      <c r="EG201" s="242"/>
      <c r="EH201" s="242"/>
      <c r="EI201" s="242"/>
      <c r="EJ201" s="242"/>
      <c r="EK201" s="242"/>
      <c r="EL201" s="242"/>
      <c r="EM201" s="242"/>
      <c r="EN201" s="242"/>
      <c r="EO201" s="242"/>
      <c r="EP201" s="242"/>
      <c r="EQ201" s="242"/>
      <c r="ER201" s="242"/>
      <c r="ES201" s="242"/>
      <c r="ET201" s="242"/>
      <c r="EU201" s="242"/>
      <c r="EV201" s="242"/>
      <c r="EW201" s="242"/>
      <c r="EX201" s="242"/>
      <c r="EY201" s="242"/>
      <c r="EZ201" s="242"/>
      <c r="FA201" s="242"/>
      <c r="FB201" s="242"/>
      <c r="FC201" s="242"/>
      <c r="FD201" s="242"/>
      <c r="FE201" s="242"/>
      <c r="FF201" s="242"/>
      <c r="FG201" s="242"/>
      <c r="FH201" s="242"/>
      <c r="FI201" s="242"/>
      <c r="FJ201" s="242"/>
      <c r="FK201" s="242"/>
      <c r="FL201" s="242"/>
      <c r="FM201" s="242"/>
      <c r="FN201" s="242"/>
      <c r="FO201" s="242"/>
      <c r="FP201" s="242"/>
      <c r="FQ201" s="242"/>
      <c r="FR201" s="242"/>
      <c r="FS201" s="242"/>
      <c r="FT201" s="242"/>
      <c r="FU201" s="242"/>
      <c r="FV201" s="242"/>
      <c r="FW201" s="242"/>
      <c r="FX201" s="242"/>
      <c r="FY201" s="242"/>
      <c r="FZ201" s="242"/>
      <c r="GA201" s="242"/>
      <c r="GB201" s="242"/>
      <c r="GC201" s="242"/>
      <c r="GD201" s="242"/>
      <c r="GE201" s="242"/>
      <c r="GF201" s="242"/>
      <c r="GG201" s="242"/>
      <c r="GH201" s="242"/>
      <c r="GI201" s="242"/>
      <c r="GJ201" s="242"/>
      <c r="GK201" s="242"/>
      <c r="GL201" s="242"/>
      <c r="GM201" s="242"/>
      <c r="GN201" s="242"/>
      <c r="GO201" s="242"/>
      <c r="GP201" s="242"/>
      <c r="GQ201" s="242"/>
      <c r="GR201" s="242"/>
      <c r="GS201" s="242"/>
      <c r="GT201" s="242"/>
      <c r="GU201" s="242"/>
      <c r="GV201" s="242"/>
      <c r="GW201" s="242"/>
      <c r="GX201" s="242"/>
      <c r="GY201" s="242"/>
      <c r="GZ201" s="242"/>
      <c r="HA201" s="242"/>
      <c r="HB201" s="242"/>
      <c r="HC201" s="242"/>
      <c r="HD201" s="242"/>
      <c r="HE201" s="242"/>
      <c r="HF201" s="242"/>
      <c r="HG201" s="242"/>
      <c r="HH201" s="242"/>
      <c r="HI201" s="242"/>
      <c r="HJ201" s="242"/>
      <c r="HK201" s="242"/>
      <c r="HL201" s="242"/>
      <c r="HM201" s="242"/>
      <c r="HN201" s="242"/>
      <c r="HO201" s="242"/>
      <c r="HP201" s="242"/>
      <c r="HQ201" s="242"/>
      <c r="HR201" s="242"/>
      <c r="HS201" s="242"/>
      <c r="HT201" s="242"/>
      <c r="HU201" s="242"/>
      <c r="HV201" s="242"/>
      <c r="HW201" s="242"/>
      <c r="HX201" s="242"/>
      <c r="HY201" s="242"/>
      <c r="HZ201" s="242"/>
      <c r="IA201" s="242"/>
      <c r="IB201" s="242"/>
      <c r="IC201" s="242"/>
      <c r="ID201" s="242"/>
      <c r="IE201" s="242"/>
      <c r="IF201" s="242"/>
      <c r="IG201" s="242"/>
      <c r="IH201" s="242"/>
      <c r="II201" s="242"/>
      <c r="IJ201" s="242"/>
      <c r="IK201" s="242"/>
      <c r="IL201" s="242"/>
      <c r="IM201" s="242"/>
      <c r="IN201" s="242"/>
      <c r="IO201" s="242"/>
      <c r="IP201" s="242"/>
      <c r="IQ201" s="242"/>
      <c r="IR201" s="242"/>
      <c r="IS201" s="242"/>
      <c r="IT201" s="242"/>
      <c r="IU201" s="242"/>
      <c r="IV201" s="242"/>
    </row>
    <row r="202" spans="1:256" s="238" customFormat="1" ht="51" x14ac:dyDescent="0.2">
      <c r="A202" s="270">
        <f>MAX(A200:A201)+0.01</f>
        <v>3.1099999999999977</v>
      </c>
      <c r="B202" s="261" t="s">
        <v>544</v>
      </c>
      <c r="C202" s="260" t="s">
        <v>546</v>
      </c>
      <c r="D202" s="261" t="s">
        <v>45</v>
      </c>
      <c r="E202" s="262">
        <v>28</v>
      </c>
      <c r="F202" s="359"/>
      <c r="G202" s="267">
        <f>E202*F202</f>
        <v>0</v>
      </c>
      <c r="H202" s="242"/>
      <c r="I202" s="309"/>
      <c r="J202" s="309"/>
      <c r="K202" s="315"/>
      <c r="L202" s="316"/>
      <c r="M202" s="315"/>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2"/>
      <c r="AR202" s="242"/>
      <c r="AS202" s="242"/>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c r="BT202" s="242"/>
      <c r="BU202" s="242"/>
      <c r="BV202" s="242"/>
      <c r="BW202" s="242"/>
      <c r="BX202" s="242"/>
      <c r="BY202" s="242"/>
      <c r="BZ202" s="242"/>
      <c r="CA202" s="242"/>
      <c r="CB202" s="242"/>
      <c r="CC202" s="242"/>
      <c r="CD202" s="242"/>
      <c r="CE202" s="242"/>
      <c r="CF202" s="242"/>
      <c r="CG202" s="242"/>
      <c r="CH202" s="242"/>
      <c r="CI202" s="242"/>
      <c r="CJ202" s="242"/>
      <c r="CK202" s="242"/>
      <c r="CL202" s="242"/>
      <c r="CM202" s="242"/>
      <c r="CN202" s="242"/>
      <c r="CO202" s="242"/>
      <c r="CP202" s="242"/>
      <c r="CQ202" s="242"/>
      <c r="CR202" s="242"/>
      <c r="CS202" s="242"/>
      <c r="CT202" s="242"/>
      <c r="CU202" s="242"/>
      <c r="CV202" s="242"/>
      <c r="CW202" s="242"/>
      <c r="CX202" s="242"/>
      <c r="CY202" s="242"/>
      <c r="CZ202" s="242"/>
      <c r="DA202" s="242"/>
      <c r="DB202" s="242"/>
      <c r="DC202" s="242"/>
      <c r="DD202" s="242"/>
      <c r="DE202" s="242"/>
      <c r="DF202" s="242"/>
      <c r="DG202" s="242"/>
      <c r="DH202" s="242"/>
      <c r="DI202" s="242"/>
      <c r="DJ202" s="242"/>
      <c r="DK202" s="242"/>
      <c r="DL202" s="242"/>
      <c r="DM202" s="242"/>
      <c r="DN202" s="242"/>
      <c r="DO202" s="242"/>
      <c r="DP202" s="242"/>
      <c r="DQ202" s="242"/>
      <c r="DR202" s="242"/>
      <c r="DS202" s="242"/>
      <c r="DT202" s="242"/>
      <c r="DU202" s="242"/>
      <c r="DV202" s="242"/>
      <c r="DW202" s="242"/>
      <c r="DX202" s="242"/>
      <c r="DY202" s="242"/>
      <c r="DZ202" s="242"/>
      <c r="EA202" s="242"/>
      <c r="EB202" s="242"/>
      <c r="EC202" s="242"/>
      <c r="ED202" s="242"/>
      <c r="EE202" s="242"/>
      <c r="EF202" s="242"/>
      <c r="EG202" s="242"/>
      <c r="EH202" s="242"/>
      <c r="EI202" s="242"/>
      <c r="EJ202" s="242"/>
      <c r="EK202" s="242"/>
      <c r="EL202" s="242"/>
      <c r="EM202" s="242"/>
      <c r="EN202" s="242"/>
      <c r="EO202" s="242"/>
      <c r="EP202" s="242"/>
      <c r="EQ202" s="242"/>
      <c r="ER202" s="242"/>
      <c r="ES202" s="242"/>
      <c r="ET202" s="242"/>
      <c r="EU202" s="242"/>
      <c r="EV202" s="242"/>
      <c r="EW202" s="242"/>
      <c r="EX202" s="242"/>
      <c r="EY202" s="242"/>
      <c r="EZ202" s="242"/>
      <c r="FA202" s="242"/>
      <c r="FB202" s="242"/>
      <c r="FC202" s="242"/>
      <c r="FD202" s="242"/>
      <c r="FE202" s="242"/>
      <c r="FF202" s="242"/>
      <c r="FG202" s="242"/>
      <c r="FH202" s="242"/>
      <c r="FI202" s="242"/>
      <c r="FJ202" s="242"/>
      <c r="FK202" s="242"/>
      <c r="FL202" s="242"/>
      <c r="FM202" s="242"/>
      <c r="FN202" s="242"/>
      <c r="FO202" s="242"/>
      <c r="FP202" s="242"/>
      <c r="FQ202" s="242"/>
      <c r="FR202" s="242"/>
      <c r="FS202" s="242"/>
      <c r="FT202" s="242"/>
      <c r="FU202" s="242"/>
      <c r="FV202" s="242"/>
      <c r="FW202" s="242"/>
      <c r="FX202" s="242"/>
      <c r="FY202" s="242"/>
      <c r="FZ202" s="242"/>
      <c r="GA202" s="242"/>
      <c r="GB202" s="242"/>
      <c r="GC202" s="242"/>
      <c r="GD202" s="242"/>
      <c r="GE202" s="242"/>
      <c r="GF202" s="242"/>
      <c r="GG202" s="242"/>
      <c r="GH202" s="242"/>
      <c r="GI202" s="242"/>
      <c r="GJ202" s="242"/>
      <c r="GK202" s="242"/>
      <c r="GL202" s="242"/>
      <c r="GM202" s="242"/>
      <c r="GN202" s="242"/>
      <c r="GO202" s="242"/>
      <c r="GP202" s="242"/>
      <c r="GQ202" s="242"/>
      <c r="GR202" s="242"/>
      <c r="GS202" s="242"/>
      <c r="GT202" s="242"/>
      <c r="GU202" s="242"/>
      <c r="GV202" s="242"/>
      <c r="GW202" s="242"/>
      <c r="GX202" s="242"/>
      <c r="GY202" s="242"/>
      <c r="GZ202" s="242"/>
      <c r="HA202" s="242"/>
      <c r="HB202" s="242"/>
      <c r="HC202" s="242"/>
      <c r="HD202" s="242"/>
      <c r="HE202" s="242"/>
      <c r="HF202" s="242"/>
      <c r="HG202" s="242"/>
      <c r="HH202" s="242"/>
      <c r="HI202" s="242"/>
      <c r="HJ202" s="242"/>
      <c r="HK202" s="242"/>
      <c r="HL202" s="242"/>
      <c r="HM202" s="242"/>
      <c r="HN202" s="242"/>
      <c r="HO202" s="242"/>
      <c r="HP202" s="242"/>
      <c r="HQ202" s="242"/>
      <c r="HR202" s="242"/>
      <c r="HS202" s="242"/>
      <c r="HT202" s="242"/>
      <c r="HU202" s="242"/>
      <c r="HV202" s="242"/>
      <c r="HW202" s="242"/>
      <c r="HX202" s="242"/>
      <c r="HY202" s="242"/>
      <c r="HZ202" s="242"/>
      <c r="IA202" s="242"/>
      <c r="IB202" s="242"/>
      <c r="IC202" s="242"/>
      <c r="ID202" s="242"/>
      <c r="IE202" s="242"/>
      <c r="IF202" s="242"/>
      <c r="IG202" s="242"/>
      <c r="IH202" s="242"/>
      <c r="II202" s="242"/>
      <c r="IJ202" s="242"/>
      <c r="IK202" s="242"/>
      <c r="IL202" s="242"/>
      <c r="IM202" s="242"/>
      <c r="IN202" s="242"/>
      <c r="IO202" s="242"/>
      <c r="IP202" s="242"/>
      <c r="IQ202" s="242"/>
      <c r="IR202" s="242"/>
      <c r="IS202" s="242"/>
      <c r="IT202" s="242"/>
      <c r="IU202" s="242"/>
      <c r="IV202" s="242"/>
    </row>
    <row r="203" spans="1:256" s="238" customFormat="1" x14ac:dyDescent="0.2">
      <c r="A203" s="326"/>
      <c r="B203" s="308"/>
      <c r="C203" s="307"/>
      <c r="D203" s="308"/>
      <c r="E203" s="313"/>
      <c r="F203" s="6"/>
      <c r="G203" s="314"/>
      <c r="H203" s="242"/>
      <c r="I203" s="309"/>
      <c r="J203" s="309"/>
      <c r="K203" s="315"/>
      <c r="L203" s="316"/>
      <c r="M203" s="315"/>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2"/>
      <c r="AR203" s="242"/>
      <c r="AS203" s="242"/>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c r="BT203" s="242"/>
      <c r="BU203" s="242"/>
      <c r="BV203" s="242"/>
      <c r="BW203" s="242"/>
      <c r="BX203" s="242"/>
      <c r="BY203" s="242"/>
      <c r="BZ203" s="242"/>
      <c r="CA203" s="242"/>
      <c r="CB203" s="242"/>
      <c r="CC203" s="242"/>
      <c r="CD203" s="242"/>
      <c r="CE203" s="242"/>
      <c r="CF203" s="242"/>
      <c r="CG203" s="242"/>
      <c r="CH203" s="242"/>
      <c r="CI203" s="242"/>
      <c r="CJ203" s="242"/>
      <c r="CK203" s="242"/>
      <c r="CL203" s="242"/>
      <c r="CM203" s="242"/>
      <c r="CN203" s="242"/>
      <c r="CO203" s="242"/>
      <c r="CP203" s="242"/>
      <c r="CQ203" s="242"/>
      <c r="CR203" s="242"/>
      <c r="CS203" s="242"/>
      <c r="CT203" s="242"/>
      <c r="CU203" s="242"/>
      <c r="CV203" s="242"/>
      <c r="CW203" s="242"/>
      <c r="CX203" s="242"/>
      <c r="CY203" s="242"/>
      <c r="CZ203" s="242"/>
      <c r="DA203" s="242"/>
      <c r="DB203" s="242"/>
      <c r="DC203" s="242"/>
      <c r="DD203" s="242"/>
      <c r="DE203" s="242"/>
      <c r="DF203" s="242"/>
      <c r="DG203" s="242"/>
      <c r="DH203" s="242"/>
      <c r="DI203" s="242"/>
      <c r="DJ203" s="242"/>
      <c r="DK203" s="242"/>
      <c r="DL203" s="242"/>
      <c r="DM203" s="242"/>
      <c r="DN203" s="242"/>
      <c r="DO203" s="242"/>
      <c r="DP203" s="242"/>
      <c r="DQ203" s="242"/>
      <c r="DR203" s="242"/>
      <c r="DS203" s="242"/>
      <c r="DT203" s="242"/>
      <c r="DU203" s="242"/>
      <c r="DV203" s="242"/>
      <c r="DW203" s="242"/>
      <c r="DX203" s="242"/>
      <c r="DY203" s="242"/>
      <c r="DZ203" s="242"/>
      <c r="EA203" s="242"/>
      <c r="EB203" s="242"/>
      <c r="EC203" s="242"/>
      <c r="ED203" s="242"/>
      <c r="EE203" s="242"/>
      <c r="EF203" s="242"/>
      <c r="EG203" s="242"/>
      <c r="EH203" s="242"/>
      <c r="EI203" s="242"/>
      <c r="EJ203" s="242"/>
      <c r="EK203" s="242"/>
      <c r="EL203" s="242"/>
      <c r="EM203" s="242"/>
      <c r="EN203" s="242"/>
      <c r="EO203" s="242"/>
      <c r="EP203" s="242"/>
      <c r="EQ203" s="242"/>
      <c r="ER203" s="242"/>
      <c r="ES203" s="242"/>
      <c r="ET203" s="242"/>
      <c r="EU203" s="242"/>
      <c r="EV203" s="242"/>
      <c r="EW203" s="242"/>
      <c r="EX203" s="242"/>
      <c r="EY203" s="242"/>
      <c r="EZ203" s="242"/>
      <c r="FA203" s="242"/>
      <c r="FB203" s="242"/>
      <c r="FC203" s="242"/>
      <c r="FD203" s="242"/>
      <c r="FE203" s="242"/>
      <c r="FF203" s="242"/>
      <c r="FG203" s="242"/>
      <c r="FH203" s="242"/>
      <c r="FI203" s="242"/>
      <c r="FJ203" s="242"/>
      <c r="FK203" s="242"/>
      <c r="FL203" s="242"/>
      <c r="FM203" s="242"/>
      <c r="FN203" s="242"/>
      <c r="FO203" s="242"/>
      <c r="FP203" s="242"/>
      <c r="FQ203" s="242"/>
      <c r="FR203" s="242"/>
      <c r="FS203" s="242"/>
      <c r="FT203" s="242"/>
      <c r="FU203" s="242"/>
      <c r="FV203" s="242"/>
      <c r="FW203" s="242"/>
      <c r="FX203" s="242"/>
      <c r="FY203" s="242"/>
      <c r="FZ203" s="242"/>
      <c r="GA203" s="242"/>
      <c r="GB203" s="242"/>
      <c r="GC203" s="242"/>
      <c r="GD203" s="242"/>
      <c r="GE203" s="242"/>
      <c r="GF203" s="242"/>
      <c r="GG203" s="242"/>
      <c r="GH203" s="242"/>
      <c r="GI203" s="242"/>
      <c r="GJ203" s="242"/>
      <c r="GK203" s="242"/>
      <c r="GL203" s="242"/>
      <c r="GM203" s="242"/>
      <c r="GN203" s="242"/>
      <c r="GO203" s="242"/>
      <c r="GP203" s="242"/>
      <c r="GQ203" s="242"/>
      <c r="GR203" s="242"/>
      <c r="GS203" s="242"/>
      <c r="GT203" s="242"/>
      <c r="GU203" s="242"/>
      <c r="GV203" s="242"/>
      <c r="GW203" s="242"/>
      <c r="GX203" s="242"/>
      <c r="GY203" s="242"/>
      <c r="GZ203" s="242"/>
      <c r="HA203" s="242"/>
      <c r="HB203" s="242"/>
      <c r="HC203" s="242"/>
      <c r="HD203" s="242"/>
      <c r="HE203" s="242"/>
      <c r="HF203" s="242"/>
      <c r="HG203" s="242"/>
      <c r="HH203" s="242"/>
      <c r="HI203" s="242"/>
      <c r="HJ203" s="242"/>
      <c r="HK203" s="242"/>
      <c r="HL203" s="242"/>
      <c r="HM203" s="242"/>
      <c r="HN203" s="242"/>
      <c r="HO203" s="242"/>
      <c r="HP203" s="242"/>
      <c r="HQ203" s="242"/>
      <c r="HR203" s="242"/>
      <c r="HS203" s="242"/>
      <c r="HT203" s="242"/>
      <c r="HU203" s="242"/>
      <c r="HV203" s="242"/>
      <c r="HW203" s="242"/>
      <c r="HX203" s="242"/>
      <c r="HY203" s="242"/>
      <c r="HZ203" s="242"/>
      <c r="IA203" s="242"/>
      <c r="IB203" s="242"/>
      <c r="IC203" s="242"/>
      <c r="ID203" s="242"/>
      <c r="IE203" s="242"/>
      <c r="IF203" s="242"/>
      <c r="IG203" s="242"/>
      <c r="IH203" s="242"/>
      <c r="II203" s="242"/>
      <c r="IJ203" s="242"/>
      <c r="IK203" s="242"/>
      <c r="IL203" s="242"/>
      <c r="IM203" s="242"/>
      <c r="IN203" s="242"/>
      <c r="IO203" s="242"/>
      <c r="IP203" s="242"/>
      <c r="IQ203" s="242"/>
      <c r="IR203" s="242"/>
      <c r="IS203" s="242"/>
      <c r="IT203" s="242"/>
      <c r="IU203" s="242"/>
      <c r="IV203" s="242"/>
    </row>
    <row r="204" spans="1:256" s="238" customFormat="1" x14ac:dyDescent="0.2">
      <c r="A204" s="268"/>
      <c r="B204" s="269"/>
      <c r="C204" s="268" t="s">
        <v>547</v>
      </c>
      <c r="D204" s="261"/>
      <c r="E204" s="262"/>
      <c r="F204" s="359"/>
      <c r="G204" s="267"/>
      <c r="I204" s="239"/>
      <c r="J204" s="239"/>
      <c r="K204" s="240"/>
      <c r="L204" s="241"/>
      <c r="M204" s="240"/>
    </row>
    <row r="205" spans="1:256" s="238" customFormat="1" x14ac:dyDescent="0.2">
      <c r="A205" s="270">
        <f>MAX(A202:A204)+0.01</f>
        <v>3.1199999999999974</v>
      </c>
      <c r="B205" s="261" t="s">
        <v>548</v>
      </c>
      <c r="C205" s="260" t="s">
        <v>549</v>
      </c>
      <c r="D205" s="261" t="s">
        <v>39</v>
      </c>
      <c r="E205" s="262">
        <v>14</v>
      </c>
      <c r="F205" s="359"/>
      <c r="G205" s="267">
        <f>E205*F205</f>
        <v>0</v>
      </c>
      <c r="I205" s="239"/>
      <c r="J205" s="239"/>
      <c r="K205" s="240"/>
      <c r="L205" s="241"/>
      <c r="M205" s="240"/>
    </row>
    <row r="206" spans="1:256" s="238" customFormat="1" x14ac:dyDescent="0.2">
      <c r="A206" s="268"/>
      <c r="B206" s="269"/>
      <c r="C206" s="307"/>
      <c r="D206" s="261"/>
      <c r="E206" s="262"/>
      <c r="F206" s="359"/>
      <c r="G206" s="267"/>
      <c r="I206" s="239"/>
      <c r="J206" s="239"/>
      <c r="K206" s="240"/>
      <c r="L206" s="241"/>
      <c r="M206" s="240"/>
    </row>
    <row r="207" spans="1:256" s="238" customFormat="1" ht="25.5" x14ac:dyDescent="0.2">
      <c r="A207" s="270">
        <f>MAX(A188:A206)+0.01</f>
        <v>3.1299999999999972</v>
      </c>
      <c r="B207" s="261" t="s">
        <v>550</v>
      </c>
      <c r="C207" s="260" t="s">
        <v>551</v>
      </c>
      <c r="D207" s="261" t="s">
        <v>39</v>
      </c>
      <c r="E207" s="262">
        <v>22.5</v>
      </c>
      <c r="F207" s="359"/>
      <c r="G207" s="267">
        <f>E207*F207</f>
        <v>0</v>
      </c>
      <c r="I207" s="239"/>
      <c r="J207" s="239"/>
      <c r="K207" s="240"/>
      <c r="L207" s="241"/>
      <c r="M207" s="240"/>
    </row>
    <row r="208" spans="1:256" s="332" customFormat="1" x14ac:dyDescent="0.2">
      <c r="A208" s="327"/>
      <c r="B208" s="327"/>
      <c r="C208" s="328"/>
      <c r="D208" s="329"/>
      <c r="E208" s="330"/>
      <c r="F208" s="362"/>
      <c r="G208" s="331"/>
      <c r="L208" s="333"/>
    </row>
    <row r="209" spans="1:256" s="238" customFormat="1" x14ac:dyDescent="0.2">
      <c r="A209" s="566"/>
      <c r="B209" s="567"/>
      <c r="C209" s="568"/>
      <c r="D209" s="567"/>
      <c r="E209" s="573"/>
      <c r="F209" s="570"/>
      <c r="G209" s="571"/>
      <c r="I209" s="239"/>
      <c r="J209" s="239"/>
      <c r="K209" s="240"/>
      <c r="L209" s="241"/>
      <c r="M209" s="240"/>
    </row>
    <row r="210" spans="1:256" s="238" customFormat="1" x14ac:dyDescent="0.2">
      <c r="A210" s="291"/>
      <c r="B210" s="292"/>
      <c r="C210" s="293"/>
      <c r="D210" s="294"/>
      <c r="E210" s="295"/>
      <c r="F210" s="616"/>
      <c r="G210" s="296"/>
      <c r="H210" s="297"/>
      <c r="I210" s="298"/>
      <c r="J210" s="239"/>
      <c r="K210" s="240"/>
      <c r="L210" s="241"/>
      <c r="M210" s="240"/>
    </row>
    <row r="211" spans="1:256" s="238" customFormat="1" ht="13.5" thickBot="1" x14ac:dyDescent="0.25">
      <c r="A211" s="299"/>
      <c r="B211" s="300" t="s">
        <v>552</v>
      </c>
      <c r="C211" s="299" t="s">
        <v>553</v>
      </c>
      <c r="D211" s="301"/>
      <c r="E211" s="302"/>
      <c r="F211" s="617"/>
      <c r="G211" s="303">
        <f>SUM(G171:G209)</f>
        <v>0</v>
      </c>
      <c r="I211" s="239"/>
      <c r="J211" s="298"/>
      <c r="K211" s="304"/>
      <c r="L211" s="241"/>
      <c r="M211" s="304"/>
      <c r="N211" s="297"/>
      <c r="O211" s="297"/>
      <c r="P211" s="297"/>
      <c r="Q211" s="297"/>
      <c r="R211" s="297"/>
      <c r="S211" s="297"/>
      <c r="T211" s="297"/>
      <c r="U211" s="297"/>
      <c r="V211" s="297"/>
      <c r="W211" s="297"/>
      <c r="X211" s="297"/>
      <c r="Y211" s="297"/>
      <c r="Z211" s="297"/>
      <c r="AA211" s="297"/>
      <c r="AB211" s="297"/>
      <c r="AC211" s="297"/>
      <c r="AD211" s="297"/>
      <c r="AE211" s="297"/>
      <c r="AF211" s="297"/>
      <c r="AG211" s="297"/>
      <c r="AH211" s="297"/>
      <c r="AI211" s="297"/>
      <c r="AJ211" s="297"/>
      <c r="AK211" s="297"/>
      <c r="AL211" s="297"/>
      <c r="AM211" s="297"/>
      <c r="AN211" s="297"/>
      <c r="AO211" s="297"/>
      <c r="AP211" s="297"/>
      <c r="AQ211" s="297"/>
      <c r="AR211" s="297"/>
      <c r="AS211" s="297"/>
      <c r="AT211" s="297"/>
      <c r="AU211" s="297"/>
      <c r="AV211" s="297"/>
      <c r="AW211" s="297"/>
      <c r="AX211" s="297"/>
      <c r="AY211" s="297"/>
      <c r="AZ211" s="297"/>
      <c r="BA211" s="297"/>
      <c r="BB211" s="297"/>
      <c r="BC211" s="297"/>
      <c r="BD211" s="297"/>
      <c r="BE211" s="297"/>
      <c r="BF211" s="297"/>
      <c r="BG211" s="297"/>
      <c r="BH211" s="297"/>
      <c r="BI211" s="297"/>
      <c r="BJ211" s="297"/>
      <c r="BK211" s="297"/>
      <c r="BL211" s="297"/>
      <c r="BM211" s="297"/>
      <c r="BN211" s="297"/>
      <c r="BO211" s="297"/>
      <c r="BP211" s="297"/>
      <c r="BQ211" s="297"/>
      <c r="BR211" s="297"/>
      <c r="BS211" s="297"/>
      <c r="BT211" s="297"/>
      <c r="BU211" s="297"/>
      <c r="BV211" s="297"/>
      <c r="BW211" s="297"/>
      <c r="BX211" s="297"/>
      <c r="BY211" s="297"/>
      <c r="BZ211" s="297"/>
      <c r="CA211" s="297"/>
      <c r="CB211" s="297"/>
      <c r="CC211" s="297"/>
      <c r="CD211" s="297"/>
      <c r="CE211" s="297"/>
      <c r="CF211" s="297"/>
      <c r="CG211" s="297"/>
      <c r="CH211" s="297"/>
      <c r="CI211" s="297"/>
      <c r="CJ211" s="297"/>
      <c r="CK211" s="297"/>
      <c r="CL211" s="297"/>
      <c r="CM211" s="297"/>
      <c r="CN211" s="297"/>
      <c r="CO211" s="297"/>
      <c r="CP211" s="297"/>
      <c r="CQ211" s="297"/>
      <c r="CR211" s="297"/>
      <c r="CS211" s="297"/>
      <c r="CT211" s="297"/>
      <c r="CU211" s="297"/>
      <c r="CV211" s="297"/>
      <c r="CW211" s="297"/>
      <c r="CX211" s="297"/>
      <c r="CY211" s="297"/>
      <c r="CZ211" s="297"/>
      <c r="DA211" s="297"/>
      <c r="DB211" s="297"/>
      <c r="DC211" s="297"/>
      <c r="DD211" s="297"/>
      <c r="DE211" s="297"/>
      <c r="DF211" s="297"/>
      <c r="DG211" s="297"/>
      <c r="DH211" s="297"/>
      <c r="DI211" s="297"/>
      <c r="DJ211" s="297"/>
      <c r="DK211" s="297"/>
      <c r="DL211" s="297"/>
      <c r="DM211" s="297"/>
      <c r="DN211" s="297"/>
      <c r="DO211" s="297"/>
      <c r="DP211" s="297"/>
      <c r="DQ211" s="297"/>
      <c r="DR211" s="297"/>
      <c r="DS211" s="297"/>
      <c r="DT211" s="297"/>
      <c r="DU211" s="297"/>
      <c r="DV211" s="297"/>
      <c r="DW211" s="297"/>
      <c r="DX211" s="297"/>
      <c r="DY211" s="297"/>
      <c r="DZ211" s="297"/>
      <c r="EA211" s="297"/>
      <c r="EB211" s="297"/>
      <c r="EC211" s="297"/>
      <c r="ED211" s="297"/>
      <c r="EE211" s="297"/>
      <c r="EF211" s="297"/>
      <c r="EG211" s="297"/>
      <c r="EH211" s="297"/>
      <c r="EI211" s="297"/>
      <c r="EJ211" s="297"/>
      <c r="EK211" s="297"/>
      <c r="EL211" s="297"/>
      <c r="EM211" s="297"/>
      <c r="EN211" s="297"/>
      <c r="EO211" s="297"/>
      <c r="EP211" s="297"/>
      <c r="EQ211" s="297"/>
      <c r="ER211" s="297"/>
      <c r="ES211" s="297"/>
      <c r="ET211" s="297"/>
      <c r="EU211" s="297"/>
      <c r="EV211" s="297"/>
      <c r="EW211" s="297"/>
      <c r="EX211" s="297"/>
      <c r="EY211" s="297"/>
      <c r="EZ211" s="297"/>
      <c r="FA211" s="297"/>
      <c r="FB211" s="297"/>
      <c r="FC211" s="297"/>
      <c r="FD211" s="297"/>
      <c r="FE211" s="297"/>
      <c r="FF211" s="297"/>
      <c r="FG211" s="297"/>
      <c r="FH211" s="297"/>
      <c r="FI211" s="297"/>
      <c r="FJ211" s="297"/>
      <c r="FK211" s="297"/>
      <c r="FL211" s="297"/>
      <c r="FM211" s="297"/>
      <c r="FN211" s="297"/>
      <c r="FO211" s="297"/>
      <c r="FP211" s="297"/>
      <c r="FQ211" s="297"/>
      <c r="FR211" s="297"/>
      <c r="FS211" s="297"/>
      <c r="FT211" s="297"/>
      <c r="FU211" s="297"/>
      <c r="FV211" s="297"/>
      <c r="FW211" s="297"/>
      <c r="FX211" s="297"/>
      <c r="FY211" s="297"/>
      <c r="FZ211" s="297"/>
      <c r="GA211" s="297"/>
      <c r="GB211" s="297"/>
      <c r="GC211" s="297"/>
      <c r="GD211" s="297"/>
      <c r="GE211" s="297"/>
      <c r="GF211" s="297"/>
      <c r="GG211" s="297"/>
      <c r="GH211" s="297"/>
      <c r="GI211" s="297"/>
      <c r="GJ211" s="297"/>
      <c r="GK211" s="297"/>
      <c r="GL211" s="297"/>
      <c r="GM211" s="297"/>
      <c r="GN211" s="297"/>
      <c r="GO211" s="297"/>
      <c r="GP211" s="297"/>
      <c r="GQ211" s="297"/>
      <c r="GR211" s="297"/>
      <c r="GS211" s="297"/>
      <c r="GT211" s="297"/>
      <c r="GU211" s="297"/>
      <c r="GV211" s="297"/>
      <c r="GW211" s="297"/>
      <c r="GX211" s="297"/>
      <c r="GY211" s="297"/>
      <c r="GZ211" s="297"/>
      <c r="HA211" s="297"/>
      <c r="HB211" s="297"/>
      <c r="HC211" s="297"/>
      <c r="HD211" s="297"/>
      <c r="HE211" s="297"/>
      <c r="HF211" s="297"/>
      <c r="HG211" s="297"/>
      <c r="HH211" s="297"/>
      <c r="HI211" s="297"/>
      <c r="HJ211" s="297"/>
      <c r="HK211" s="297"/>
      <c r="HL211" s="297"/>
      <c r="HM211" s="297"/>
      <c r="HN211" s="297"/>
      <c r="HO211" s="297"/>
      <c r="HP211" s="297"/>
      <c r="HQ211" s="297"/>
      <c r="HR211" s="297"/>
      <c r="HS211" s="297"/>
      <c r="HT211" s="297"/>
      <c r="HU211" s="297"/>
      <c r="HV211" s="297"/>
      <c r="HW211" s="297"/>
      <c r="HX211" s="297"/>
      <c r="HY211" s="297"/>
      <c r="HZ211" s="297"/>
      <c r="IA211" s="297"/>
      <c r="IB211" s="297"/>
      <c r="IC211" s="297"/>
      <c r="ID211" s="297"/>
      <c r="IE211" s="297"/>
      <c r="IF211" s="297"/>
      <c r="IG211" s="297"/>
      <c r="IH211" s="297"/>
      <c r="II211" s="297"/>
      <c r="IJ211" s="297"/>
      <c r="IK211" s="297"/>
      <c r="IL211" s="297"/>
      <c r="IM211" s="297"/>
      <c r="IN211" s="297"/>
      <c r="IO211" s="297"/>
      <c r="IP211" s="297"/>
      <c r="IQ211" s="297"/>
      <c r="IR211" s="297"/>
      <c r="IS211" s="297"/>
      <c r="IT211" s="297"/>
      <c r="IU211" s="297"/>
      <c r="IV211" s="297"/>
    </row>
    <row r="212" spans="1:256" s="238" customFormat="1" x14ac:dyDescent="0.2">
      <c r="A212" s="268"/>
      <c r="B212" s="269"/>
      <c r="C212" s="260"/>
      <c r="D212" s="266"/>
      <c r="E212" s="262"/>
      <c r="F212" s="359"/>
      <c r="G212" s="267"/>
      <c r="I212" s="239"/>
      <c r="J212" s="239"/>
      <c r="K212" s="240"/>
      <c r="L212" s="241"/>
      <c r="M212" s="240"/>
    </row>
    <row r="213" spans="1:256" s="238" customFormat="1" x14ac:dyDescent="0.2">
      <c r="A213" s="263">
        <v>4</v>
      </c>
      <c r="B213" s="264"/>
      <c r="C213" s="265" t="s">
        <v>554</v>
      </c>
      <c r="D213" s="261"/>
      <c r="E213" s="262"/>
      <c r="F213" s="359"/>
      <c r="G213" s="267"/>
      <c r="I213" s="239"/>
      <c r="J213" s="239"/>
      <c r="K213" s="240"/>
      <c r="L213" s="241"/>
      <c r="M213" s="240"/>
    </row>
    <row r="214" spans="1:256" s="238" customFormat="1" x14ac:dyDescent="0.2">
      <c r="A214" s="268"/>
      <c r="B214" s="269"/>
      <c r="C214" s="260"/>
      <c r="D214" s="334"/>
      <c r="E214" s="262"/>
      <c r="F214" s="359"/>
      <c r="G214" s="267"/>
      <c r="I214" s="239"/>
      <c r="J214" s="239"/>
      <c r="K214" s="240"/>
      <c r="L214" s="241"/>
      <c r="M214" s="240"/>
    </row>
    <row r="215" spans="1:256" s="238" customFormat="1" ht="25.5" x14ac:dyDescent="0.2">
      <c r="A215" s="270">
        <f>MAX(A209:A214)+0.01</f>
        <v>4.01</v>
      </c>
      <c r="B215" s="334" t="s">
        <v>555</v>
      </c>
      <c r="C215" s="285" t="s">
        <v>556</v>
      </c>
      <c r="D215" s="334" t="s">
        <v>412</v>
      </c>
      <c r="E215" s="262">
        <v>0.08</v>
      </c>
      <c r="F215" s="359"/>
      <c r="G215" s="267">
        <f>E215*F215</f>
        <v>0</v>
      </c>
      <c r="I215" s="239"/>
      <c r="J215" s="239"/>
      <c r="K215" s="240"/>
      <c r="L215" s="241"/>
      <c r="M215" s="240"/>
    </row>
    <row r="216" spans="1:256" s="238" customFormat="1" x14ac:dyDescent="0.2">
      <c r="A216" s="268"/>
      <c r="B216" s="269"/>
      <c r="C216" s="260"/>
      <c r="D216" s="334"/>
      <c r="E216" s="262"/>
      <c r="F216" s="359"/>
      <c r="G216" s="267"/>
      <c r="I216" s="239"/>
      <c r="J216" s="239"/>
      <c r="K216" s="240"/>
      <c r="L216" s="241"/>
      <c r="M216" s="240"/>
    </row>
    <row r="217" spans="1:256" s="238" customFormat="1" ht="25.5" x14ac:dyDescent="0.2">
      <c r="A217" s="270">
        <f>MAX(A211:A216)+0.01</f>
        <v>4.0199999999999996</v>
      </c>
      <c r="B217" s="334" t="s">
        <v>557</v>
      </c>
      <c r="C217" s="285" t="s">
        <v>558</v>
      </c>
      <c r="D217" s="334" t="s">
        <v>66</v>
      </c>
      <c r="E217" s="262">
        <v>11</v>
      </c>
      <c r="F217" s="359"/>
      <c r="G217" s="267">
        <f>E217*F217</f>
        <v>0</v>
      </c>
      <c r="I217" s="239"/>
      <c r="J217" s="239"/>
      <c r="K217" s="240"/>
      <c r="L217" s="241"/>
      <c r="M217" s="240"/>
    </row>
    <row r="218" spans="1:256" s="238" customFormat="1" x14ac:dyDescent="0.2">
      <c r="A218" s="268"/>
      <c r="B218" s="269"/>
      <c r="C218" s="285"/>
      <c r="D218" s="269"/>
      <c r="E218" s="262"/>
      <c r="F218" s="359"/>
      <c r="G218" s="267"/>
      <c r="I218" s="239"/>
      <c r="J218" s="239"/>
      <c r="K218" s="240"/>
      <c r="L218" s="241"/>
      <c r="M218" s="240"/>
    </row>
    <row r="219" spans="1:256" s="238" customFormat="1" x14ac:dyDescent="0.2">
      <c r="A219" s="268"/>
      <c r="B219" s="269"/>
      <c r="C219" s="268" t="s">
        <v>456</v>
      </c>
      <c r="D219" s="261"/>
      <c r="E219" s="262"/>
      <c r="F219" s="359"/>
      <c r="G219" s="267"/>
      <c r="I219" s="239"/>
      <c r="J219" s="239"/>
      <c r="K219" s="240"/>
      <c r="L219" s="241"/>
      <c r="M219" s="240"/>
    </row>
    <row r="220" spans="1:256" s="238" customFormat="1" ht="63.75" x14ac:dyDescent="0.2">
      <c r="A220" s="270">
        <f>MAX(A214:A219)+0.01</f>
        <v>4.0299999999999994</v>
      </c>
      <c r="B220" s="261" t="s">
        <v>559</v>
      </c>
      <c r="C220" s="260" t="s">
        <v>560</v>
      </c>
      <c r="D220" s="261" t="s">
        <v>459</v>
      </c>
      <c r="E220" s="262">
        <v>36.4</v>
      </c>
      <c r="F220" s="359"/>
      <c r="G220" s="267">
        <f>E220*F220</f>
        <v>0</v>
      </c>
      <c r="I220" s="239"/>
      <c r="J220" s="239"/>
      <c r="K220" s="240"/>
      <c r="L220" s="241"/>
      <c r="M220" s="240"/>
      <c r="P220" s="240"/>
      <c r="Q220" s="240"/>
      <c r="R220" s="240"/>
    </row>
    <row r="221" spans="1:256" s="238" customFormat="1" x14ac:dyDescent="0.2">
      <c r="A221" s="268"/>
      <c r="B221" s="269"/>
      <c r="C221" s="307"/>
      <c r="D221" s="261"/>
      <c r="E221" s="262"/>
      <c r="F221" s="359"/>
      <c r="G221" s="267"/>
      <c r="I221" s="239"/>
      <c r="J221" s="239"/>
      <c r="K221" s="240"/>
      <c r="L221" s="241"/>
      <c r="M221" s="240"/>
    </row>
    <row r="222" spans="1:256" s="238" customFormat="1" ht="76.5" x14ac:dyDescent="0.2">
      <c r="A222" s="270">
        <f>MAX(A218:A221)+0.01</f>
        <v>4.0399999999999991</v>
      </c>
      <c r="B222" s="261" t="s">
        <v>559</v>
      </c>
      <c r="C222" s="260" t="s">
        <v>561</v>
      </c>
      <c r="D222" s="261" t="s">
        <v>459</v>
      </c>
      <c r="E222" s="262">
        <v>3.7</v>
      </c>
      <c r="F222" s="359"/>
      <c r="G222" s="267">
        <f>E222*F222</f>
        <v>0</v>
      </c>
      <c r="I222" s="239"/>
      <c r="J222" s="239"/>
      <c r="K222" s="240"/>
      <c r="L222" s="241"/>
      <c r="M222" s="240"/>
    </row>
    <row r="223" spans="1:256" s="238" customFormat="1" x14ac:dyDescent="0.2">
      <c r="A223" s="268"/>
      <c r="B223" s="269"/>
      <c r="C223" s="307"/>
      <c r="D223" s="261"/>
      <c r="E223" s="262"/>
      <c r="F223" s="359"/>
      <c r="G223" s="267"/>
      <c r="I223" s="239"/>
      <c r="J223" s="239"/>
      <c r="K223" s="240"/>
      <c r="L223" s="241"/>
      <c r="M223" s="240"/>
    </row>
    <row r="224" spans="1:256" s="238" customFormat="1" ht="76.5" x14ac:dyDescent="0.2">
      <c r="A224" s="270">
        <f>MAX(A218:A223)+0.01</f>
        <v>4.0499999999999989</v>
      </c>
      <c r="B224" s="261" t="s">
        <v>562</v>
      </c>
      <c r="C224" s="260" t="s">
        <v>563</v>
      </c>
      <c r="D224" s="261" t="s">
        <v>459</v>
      </c>
      <c r="E224" s="262">
        <v>128.6</v>
      </c>
      <c r="F224" s="359"/>
      <c r="G224" s="267">
        <f>E224*F224</f>
        <v>0</v>
      </c>
      <c r="I224" s="239"/>
      <c r="J224" s="239"/>
      <c r="K224" s="240"/>
      <c r="L224" s="241"/>
      <c r="M224" s="240"/>
    </row>
    <row r="225" spans="1:13" s="238" customFormat="1" x14ac:dyDescent="0.2">
      <c r="A225" s="268"/>
      <c r="B225" s="269"/>
      <c r="C225" s="307"/>
      <c r="D225" s="261"/>
      <c r="E225" s="262"/>
      <c r="F225" s="359"/>
      <c r="G225" s="267"/>
      <c r="I225" s="239"/>
      <c r="J225" s="239"/>
      <c r="K225" s="240"/>
      <c r="L225" s="241"/>
      <c r="M225" s="240"/>
    </row>
    <row r="226" spans="1:13" s="238" customFormat="1" x14ac:dyDescent="0.2">
      <c r="A226" s="268"/>
      <c r="B226" s="269"/>
      <c r="C226" s="268" t="s">
        <v>564</v>
      </c>
      <c r="D226" s="261"/>
      <c r="E226" s="262"/>
      <c r="F226" s="359"/>
      <c r="G226" s="267"/>
      <c r="I226" s="239"/>
      <c r="J226" s="239"/>
      <c r="K226" s="240"/>
      <c r="L226" s="241"/>
      <c r="M226" s="240"/>
    </row>
    <row r="227" spans="1:13" s="238" customFormat="1" ht="51" x14ac:dyDescent="0.2">
      <c r="A227" s="270">
        <f>MAX(A219:A226)+0.01</f>
        <v>4.0599999999999987</v>
      </c>
      <c r="B227" s="261" t="s">
        <v>565</v>
      </c>
      <c r="C227" s="260" t="s">
        <v>566</v>
      </c>
      <c r="D227" s="261" t="s">
        <v>567</v>
      </c>
      <c r="E227" s="262">
        <v>5.9</v>
      </c>
      <c r="F227" s="359"/>
      <c r="G227" s="267">
        <f>E227*F227</f>
        <v>0</v>
      </c>
      <c r="I227" s="239"/>
      <c r="J227" s="239"/>
      <c r="K227" s="240"/>
      <c r="L227" s="241"/>
      <c r="M227" s="240"/>
    </row>
    <row r="228" spans="1:13" s="238" customFormat="1" x14ac:dyDescent="0.2">
      <c r="A228" s="268"/>
      <c r="B228" s="269"/>
      <c r="C228" s="307"/>
      <c r="D228" s="261"/>
      <c r="E228" s="262"/>
      <c r="F228" s="359"/>
      <c r="G228" s="267"/>
      <c r="I228" s="239"/>
      <c r="J228" s="239"/>
      <c r="K228" s="240"/>
      <c r="L228" s="241"/>
      <c r="M228" s="240"/>
    </row>
    <row r="229" spans="1:13" s="238" customFormat="1" ht="51" x14ac:dyDescent="0.2">
      <c r="A229" s="270">
        <f>MAX(A223:A228)+0.01</f>
        <v>4.0699999999999985</v>
      </c>
      <c r="B229" s="261" t="s">
        <v>568</v>
      </c>
      <c r="C229" s="260" t="s">
        <v>569</v>
      </c>
      <c r="D229" s="261" t="s">
        <v>567</v>
      </c>
      <c r="E229" s="262">
        <v>36.4</v>
      </c>
      <c r="F229" s="359"/>
      <c r="G229" s="267">
        <f>E229*F229</f>
        <v>0</v>
      </c>
      <c r="I229" s="239"/>
      <c r="J229" s="239"/>
      <c r="K229" s="240"/>
      <c r="L229" s="241"/>
      <c r="M229" s="240"/>
    </row>
    <row r="230" spans="1:13" s="238" customFormat="1" x14ac:dyDescent="0.2">
      <c r="A230" s="268"/>
      <c r="B230" s="269"/>
      <c r="C230" s="307"/>
      <c r="D230" s="261"/>
      <c r="E230" s="262"/>
      <c r="F230" s="359"/>
      <c r="G230" s="267"/>
      <c r="I230" s="239"/>
      <c r="J230" s="239"/>
      <c r="K230" s="240"/>
      <c r="L230" s="241"/>
      <c r="M230" s="240"/>
    </row>
    <row r="231" spans="1:13" s="238" customFormat="1" ht="38.25" x14ac:dyDescent="0.2">
      <c r="A231" s="270">
        <f>MAX(A225:A230)+0.01</f>
        <v>4.0799999999999983</v>
      </c>
      <c r="B231" s="261" t="s">
        <v>570</v>
      </c>
      <c r="C231" s="260" t="s">
        <v>571</v>
      </c>
      <c r="D231" s="261" t="s">
        <v>567</v>
      </c>
      <c r="E231" s="262">
        <v>15.3</v>
      </c>
      <c r="F231" s="359"/>
      <c r="G231" s="267">
        <f>E231*F231</f>
        <v>0</v>
      </c>
      <c r="I231" s="239"/>
      <c r="J231" s="239"/>
      <c r="K231" s="240"/>
      <c r="L231" s="241"/>
      <c r="M231" s="240"/>
    </row>
    <row r="232" spans="1:13" s="238" customFormat="1" x14ac:dyDescent="0.2">
      <c r="A232" s="268"/>
      <c r="B232" s="269"/>
      <c r="C232" s="260"/>
      <c r="D232" s="269"/>
      <c r="E232" s="262"/>
      <c r="F232" s="359"/>
      <c r="G232" s="267"/>
      <c r="I232" s="239"/>
      <c r="J232" s="239"/>
      <c r="K232" s="240"/>
      <c r="L232" s="241"/>
      <c r="M232" s="240"/>
    </row>
    <row r="233" spans="1:13" s="238" customFormat="1" ht="51" x14ac:dyDescent="0.2">
      <c r="A233" s="270">
        <f>MAX(A227:A232)+0.01</f>
        <v>4.0899999999999981</v>
      </c>
      <c r="B233" s="261" t="s">
        <v>565</v>
      </c>
      <c r="C233" s="260" t="s">
        <v>572</v>
      </c>
      <c r="D233" s="261" t="s">
        <v>567</v>
      </c>
      <c r="E233" s="262">
        <v>2.2999999999999998</v>
      </c>
      <c r="F233" s="359"/>
      <c r="G233" s="267">
        <f>E233*F233</f>
        <v>0</v>
      </c>
      <c r="I233" s="239"/>
      <c r="J233" s="239"/>
      <c r="K233" s="240"/>
      <c r="L233" s="241"/>
      <c r="M233" s="240"/>
    </row>
    <row r="234" spans="1:13" s="238" customFormat="1" x14ac:dyDescent="0.2">
      <c r="A234" s="268"/>
      <c r="B234" s="269"/>
      <c r="C234" s="307"/>
      <c r="D234" s="261"/>
      <c r="E234" s="262"/>
      <c r="F234" s="359"/>
      <c r="G234" s="267"/>
      <c r="I234" s="239"/>
      <c r="J234" s="239"/>
      <c r="K234" s="240"/>
      <c r="L234" s="241"/>
      <c r="M234" s="240"/>
    </row>
    <row r="235" spans="1:13" s="238" customFormat="1" x14ac:dyDescent="0.2">
      <c r="A235" s="268"/>
      <c r="B235" s="269"/>
      <c r="C235" s="268" t="s">
        <v>573</v>
      </c>
      <c r="D235" s="261"/>
      <c r="E235" s="262"/>
      <c r="F235" s="359"/>
      <c r="G235" s="267"/>
      <c r="I235" s="239"/>
      <c r="J235" s="239"/>
      <c r="K235" s="240"/>
      <c r="L235" s="241"/>
      <c r="M235" s="240"/>
    </row>
    <row r="236" spans="1:13" s="238" customFormat="1" ht="63.75" x14ac:dyDescent="0.2">
      <c r="A236" s="270">
        <f>MAX(A230:A235)+0.01</f>
        <v>4.0999999999999979</v>
      </c>
      <c r="B236" s="261" t="s">
        <v>574</v>
      </c>
      <c r="C236" s="260" t="s">
        <v>575</v>
      </c>
      <c r="D236" s="261" t="s">
        <v>45</v>
      </c>
      <c r="E236" s="262">
        <v>16.5</v>
      </c>
      <c r="F236" s="359"/>
      <c r="G236" s="267">
        <f>E236*F236</f>
        <v>0</v>
      </c>
      <c r="I236" s="239"/>
      <c r="J236" s="239"/>
      <c r="K236" s="240"/>
      <c r="L236" s="241"/>
      <c r="M236" s="240"/>
    </row>
    <row r="237" spans="1:13" s="338" customFormat="1" x14ac:dyDescent="0.2">
      <c r="A237" s="327"/>
      <c r="B237" s="327"/>
      <c r="C237" s="335"/>
      <c r="D237" s="336"/>
      <c r="E237" s="337"/>
      <c r="F237" s="363"/>
      <c r="G237" s="331"/>
      <c r="L237" s="333"/>
    </row>
    <row r="238" spans="1:13" s="238" customFormat="1" ht="63.75" x14ac:dyDescent="0.2">
      <c r="A238" s="270">
        <f>MAX(A232:A237)+0.01</f>
        <v>4.1099999999999977</v>
      </c>
      <c r="B238" s="261" t="s">
        <v>576</v>
      </c>
      <c r="C238" s="260" t="s">
        <v>577</v>
      </c>
      <c r="D238" s="261" t="s">
        <v>45</v>
      </c>
      <c r="E238" s="262">
        <v>30</v>
      </c>
      <c r="F238" s="359"/>
      <c r="G238" s="267">
        <f>E238*F238</f>
        <v>0</v>
      </c>
      <c r="I238" s="239"/>
      <c r="J238" s="239"/>
      <c r="K238" s="240"/>
      <c r="L238" s="241"/>
      <c r="M238" s="240"/>
    </row>
    <row r="239" spans="1:13" s="238" customFormat="1" x14ac:dyDescent="0.2">
      <c r="A239" s="268"/>
      <c r="B239" s="269"/>
      <c r="C239" s="260"/>
      <c r="D239" s="261"/>
      <c r="E239" s="262"/>
      <c r="F239" s="359"/>
      <c r="G239" s="267"/>
      <c r="I239" s="239"/>
      <c r="J239" s="239"/>
      <c r="K239" s="240"/>
      <c r="L239" s="241"/>
      <c r="M239" s="240"/>
    </row>
    <row r="240" spans="1:13" s="238" customFormat="1" x14ac:dyDescent="0.2">
      <c r="A240" s="268"/>
      <c r="B240" s="269"/>
      <c r="C240" s="268" t="s">
        <v>578</v>
      </c>
      <c r="D240" s="261"/>
      <c r="E240" s="262"/>
      <c r="F240" s="359"/>
      <c r="G240" s="267"/>
      <c r="I240" s="239"/>
      <c r="J240" s="239"/>
      <c r="K240" s="240"/>
      <c r="L240" s="241"/>
      <c r="M240" s="240"/>
    </row>
    <row r="241" spans="1:1025" s="238" customFormat="1" ht="76.5" x14ac:dyDescent="0.2">
      <c r="A241" s="270">
        <f>MAX(A235:A240)+0.01</f>
        <v>4.1199999999999974</v>
      </c>
      <c r="B241" s="261" t="s">
        <v>579</v>
      </c>
      <c r="C241" s="260" t="s">
        <v>580</v>
      </c>
      <c r="D241" s="261" t="s">
        <v>581</v>
      </c>
      <c r="E241" s="262">
        <v>21</v>
      </c>
      <c r="F241" s="359"/>
      <c r="G241" s="267">
        <f>E241*F241</f>
        <v>0</v>
      </c>
      <c r="I241" s="239"/>
      <c r="J241" s="239"/>
      <c r="K241" s="240"/>
      <c r="L241" s="241"/>
      <c r="M241" s="240"/>
    </row>
    <row r="242" spans="1:1025" s="238" customFormat="1" x14ac:dyDescent="0.2">
      <c r="A242" s="268"/>
      <c r="B242" s="269"/>
      <c r="C242" s="260"/>
      <c r="D242" s="271"/>
      <c r="E242" s="262"/>
      <c r="F242" s="359"/>
      <c r="G242" s="267"/>
      <c r="I242" s="239"/>
      <c r="J242" s="239"/>
      <c r="K242" s="240"/>
      <c r="L242" s="241"/>
      <c r="M242" s="240"/>
    </row>
    <row r="243" spans="1:1025" s="238" customFormat="1" ht="76.5" x14ac:dyDescent="0.2">
      <c r="A243" s="270">
        <f>MAX(A236:A242)+0.01</f>
        <v>4.1299999999999972</v>
      </c>
      <c r="B243" s="261" t="s">
        <v>582</v>
      </c>
      <c r="C243" s="260" t="s">
        <v>583</v>
      </c>
      <c r="D243" s="261" t="s">
        <v>581</v>
      </c>
      <c r="E243" s="262">
        <v>35</v>
      </c>
      <c r="F243" s="359"/>
      <c r="G243" s="267">
        <f>E243*F243</f>
        <v>0</v>
      </c>
      <c r="I243" s="239"/>
      <c r="J243" s="239"/>
      <c r="K243" s="240"/>
      <c r="L243" s="241"/>
      <c r="M243" s="240"/>
    </row>
    <row r="244" spans="1:1025" s="238" customFormat="1" x14ac:dyDescent="0.2">
      <c r="A244" s="268"/>
      <c r="B244" s="269"/>
      <c r="C244" s="260"/>
      <c r="D244" s="271"/>
      <c r="E244" s="262"/>
      <c r="F244" s="359"/>
      <c r="G244" s="267"/>
      <c r="I244" s="239"/>
      <c r="J244" s="239"/>
      <c r="K244" s="240"/>
      <c r="L244" s="241"/>
      <c r="M244" s="240"/>
    </row>
    <row r="245" spans="1:1025" s="238" customFormat="1" ht="25.5" x14ac:dyDescent="0.2">
      <c r="A245" s="270">
        <f>MAX(A239:A244)+0.01</f>
        <v>4.139999999999997</v>
      </c>
      <c r="B245" s="261" t="s">
        <v>584</v>
      </c>
      <c r="C245" s="260" t="s">
        <v>585</v>
      </c>
      <c r="D245" s="261" t="s">
        <v>45</v>
      </c>
      <c r="E245" s="262">
        <v>17.2</v>
      </c>
      <c r="F245" s="359"/>
      <c r="G245" s="267">
        <f>E245*F245</f>
        <v>0</v>
      </c>
      <c r="I245" s="239"/>
      <c r="J245" s="239"/>
      <c r="K245" s="240"/>
      <c r="L245" s="339"/>
      <c r="M245" s="240"/>
      <c r="O245" s="237"/>
    </row>
    <row r="246" spans="1:1025" s="238" customFormat="1" x14ac:dyDescent="0.2">
      <c r="A246" s="270"/>
      <c r="B246" s="261"/>
      <c r="C246" s="260"/>
      <c r="D246" s="261"/>
      <c r="E246" s="262"/>
      <c r="F246" s="359"/>
      <c r="G246" s="267"/>
      <c r="I246" s="239"/>
      <c r="J246" s="239"/>
      <c r="K246" s="240"/>
      <c r="L246" s="241"/>
      <c r="M246" s="240"/>
      <c r="O246" s="237"/>
    </row>
    <row r="247" spans="1:1025" s="238" customFormat="1" x14ac:dyDescent="0.2">
      <c r="A247" s="270">
        <f>MAX(A226:A246)+0.01</f>
        <v>4.1499999999999968</v>
      </c>
      <c r="B247" s="261" t="s">
        <v>586</v>
      </c>
      <c r="C247" s="260" t="s">
        <v>587</v>
      </c>
      <c r="D247" s="261" t="s">
        <v>34</v>
      </c>
      <c r="E247" s="262">
        <v>41.4</v>
      </c>
      <c r="F247" s="359"/>
      <c r="G247" s="267">
        <f>E247*F247</f>
        <v>0</v>
      </c>
      <c r="I247" s="239"/>
      <c r="J247" s="239"/>
      <c r="K247" s="240"/>
      <c r="L247" s="241"/>
      <c r="M247" s="240"/>
      <c r="O247" s="237"/>
    </row>
    <row r="248" spans="1:1025" s="238" customFormat="1" x14ac:dyDescent="0.2">
      <c r="A248" s="270"/>
      <c r="B248" s="261"/>
      <c r="C248" s="260"/>
      <c r="D248" s="261"/>
      <c r="E248" s="262"/>
      <c r="F248" s="359"/>
      <c r="G248" s="267"/>
      <c r="I248" s="239"/>
      <c r="J248" s="239"/>
      <c r="K248" s="240"/>
      <c r="L248" s="241"/>
      <c r="M248" s="240"/>
      <c r="O248" s="237"/>
    </row>
    <row r="249" spans="1:1025" s="240" customFormat="1" x14ac:dyDescent="0.2">
      <c r="A249" s="268"/>
      <c r="B249" s="269"/>
      <c r="C249" s="268" t="s">
        <v>588</v>
      </c>
      <c r="D249" s="261"/>
      <c r="E249" s="262"/>
      <c r="F249" s="359"/>
      <c r="G249" s="267"/>
      <c r="H249" s="238"/>
      <c r="I249" s="239"/>
      <c r="J249" s="239"/>
      <c r="L249" s="241"/>
      <c r="N249" s="238"/>
      <c r="O249" s="238"/>
      <c r="P249" s="238"/>
      <c r="Q249" s="238"/>
      <c r="R249" s="238"/>
      <c r="S249" s="238"/>
      <c r="T249" s="238"/>
      <c r="U249" s="238"/>
      <c r="V249" s="238"/>
      <c r="W249" s="238"/>
      <c r="X249" s="238"/>
      <c r="Y249" s="238"/>
      <c r="Z249" s="238"/>
      <c r="AA249" s="238"/>
      <c r="AB249" s="238"/>
      <c r="AC249" s="238"/>
      <c r="AD249" s="238"/>
      <c r="AE249" s="238"/>
      <c r="AF249" s="238"/>
      <c r="AG249" s="238"/>
      <c r="AH249" s="238"/>
      <c r="AI249" s="238"/>
      <c r="AJ249" s="238"/>
      <c r="AK249" s="238"/>
      <c r="AL249" s="238"/>
      <c r="AM249" s="238"/>
      <c r="AN249" s="238"/>
      <c r="AO249" s="238"/>
      <c r="AP249" s="238"/>
      <c r="AQ249" s="238"/>
      <c r="AR249" s="238"/>
      <c r="AS249" s="238"/>
      <c r="AT249" s="238"/>
      <c r="AU249" s="238"/>
      <c r="AV249" s="238"/>
      <c r="AW249" s="238"/>
      <c r="AX249" s="238"/>
      <c r="AY249" s="238"/>
      <c r="AZ249" s="238"/>
      <c r="BA249" s="238"/>
      <c r="BB249" s="238"/>
      <c r="BC249" s="238"/>
      <c r="BD249" s="238"/>
      <c r="BE249" s="238"/>
      <c r="BF249" s="238"/>
      <c r="BG249" s="238"/>
      <c r="BH249" s="238"/>
      <c r="BI249" s="238"/>
      <c r="BJ249" s="238"/>
      <c r="BK249" s="238"/>
      <c r="BL249" s="238"/>
      <c r="BM249" s="238"/>
      <c r="BN249" s="238"/>
      <c r="BO249" s="238"/>
      <c r="BP249" s="238"/>
      <c r="BQ249" s="238"/>
      <c r="BR249" s="238"/>
      <c r="BS249" s="238"/>
      <c r="BT249" s="238"/>
      <c r="BU249" s="238"/>
      <c r="BV249" s="238"/>
      <c r="BW249" s="238"/>
      <c r="BX249" s="238"/>
      <c r="BY249" s="238"/>
      <c r="BZ249" s="238"/>
      <c r="CA249" s="238"/>
      <c r="CB249" s="238"/>
      <c r="CC249" s="238"/>
      <c r="CD249" s="238"/>
      <c r="CE249" s="238"/>
      <c r="CF249" s="238"/>
      <c r="CG249" s="238"/>
      <c r="CH249" s="238"/>
      <c r="CI249" s="238"/>
      <c r="CJ249" s="238"/>
      <c r="CK249" s="238"/>
      <c r="CL249" s="238"/>
      <c r="CM249" s="238"/>
      <c r="CN249" s="238"/>
      <c r="CO249" s="238"/>
      <c r="CP249" s="238"/>
      <c r="CQ249" s="238"/>
      <c r="CR249" s="238"/>
      <c r="CS249" s="238"/>
      <c r="CT249" s="238"/>
      <c r="CU249" s="238"/>
      <c r="CV249" s="238"/>
      <c r="CW249" s="238"/>
      <c r="CX249" s="238"/>
      <c r="CY249" s="238"/>
      <c r="CZ249" s="238"/>
      <c r="DA249" s="238"/>
      <c r="DB249" s="238"/>
      <c r="DC249" s="238"/>
      <c r="DD249" s="238"/>
      <c r="DE249" s="238"/>
      <c r="DF249" s="238"/>
      <c r="DG249" s="238"/>
      <c r="DH249" s="238"/>
      <c r="DI249" s="238"/>
      <c r="DJ249" s="238"/>
      <c r="DK249" s="238"/>
      <c r="DL249" s="238"/>
      <c r="DM249" s="238"/>
      <c r="DN249" s="238"/>
      <c r="DO249" s="238"/>
      <c r="DP249" s="238"/>
      <c r="DQ249" s="238"/>
      <c r="DR249" s="238"/>
      <c r="DS249" s="238"/>
      <c r="DT249" s="238"/>
      <c r="DU249" s="238"/>
      <c r="DV249" s="238"/>
      <c r="DW249" s="238"/>
      <c r="DX249" s="238"/>
      <c r="DY249" s="238"/>
      <c r="DZ249" s="238"/>
      <c r="EA249" s="238"/>
      <c r="EB249" s="238"/>
      <c r="EC249" s="238"/>
      <c r="ED249" s="238"/>
      <c r="EE249" s="238"/>
      <c r="EF249" s="238"/>
      <c r="EG249" s="238"/>
      <c r="EH249" s="238"/>
      <c r="EI249" s="238"/>
      <c r="EJ249" s="238"/>
      <c r="EK249" s="238"/>
      <c r="EL249" s="238"/>
      <c r="EM249" s="238"/>
      <c r="EN249" s="238"/>
      <c r="EO249" s="238"/>
      <c r="EP249" s="238"/>
      <c r="EQ249" s="238"/>
      <c r="ER249" s="238"/>
      <c r="ES249" s="238"/>
      <c r="ET249" s="238"/>
      <c r="EU249" s="238"/>
      <c r="EV249" s="238"/>
      <c r="EW249" s="238"/>
      <c r="EX249" s="238"/>
      <c r="EY249" s="238"/>
      <c r="EZ249" s="238"/>
      <c r="FA249" s="238"/>
      <c r="FB249" s="238"/>
      <c r="FC249" s="238"/>
      <c r="FD249" s="238"/>
      <c r="FE249" s="238"/>
      <c r="FF249" s="238"/>
      <c r="FG249" s="238"/>
      <c r="FH249" s="238"/>
      <c r="FI249" s="238"/>
      <c r="FJ249" s="238"/>
      <c r="FK249" s="238"/>
      <c r="FL249" s="238"/>
      <c r="FM249" s="238"/>
      <c r="FN249" s="238"/>
      <c r="FO249" s="238"/>
      <c r="FP249" s="238"/>
      <c r="FQ249" s="238"/>
      <c r="FR249" s="238"/>
      <c r="FS249" s="238"/>
      <c r="FT249" s="238"/>
      <c r="FU249" s="238"/>
      <c r="FV249" s="238"/>
      <c r="FW249" s="238"/>
      <c r="FX249" s="238"/>
      <c r="FY249" s="238"/>
      <c r="FZ249" s="238"/>
      <c r="GA249" s="238"/>
      <c r="GB249" s="238"/>
      <c r="GC249" s="238"/>
      <c r="GD249" s="238"/>
      <c r="GE249" s="238"/>
      <c r="GF249" s="238"/>
      <c r="GG249" s="238"/>
      <c r="GH249" s="238"/>
      <c r="GI249" s="238"/>
      <c r="GJ249" s="238"/>
      <c r="GK249" s="238"/>
      <c r="GL249" s="238"/>
      <c r="GM249" s="238"/>
      <c r="GN249" s="238"/>
      <c r="GO249" s="238"/>
      <c r="GP249" s="238"/>
      <c r="GQ249" s="238"/>
      <c r="GR249" s="238"/>
      <c r="GS249" s="238"/>
      <c r="GT249" s="238"/>
      <c r="GU249" s="238"/>
      <c r="GV249" s="238"/>
      <c r="GW249" s="238"/>
      <c r="GX249" s="238"/>
      <c r="GY249" s="238"/>
      <c r="GZ249" s="238"/>
      <c r="HA249" s="238"/>
      <c r="HB249" s="238"/>
      <c r="HC249" s="238"/>
      <c r="HD249" s="238"/>
      <c r="HE249" s="238"/>
      <c r="HF249" s="238"/>
      <c r="HG249" s="238"/>
      <c r="HH249" s="238"/>
      <c r="HI249" s="238"/>
      <c r="HJ249" s="238"/>
      <c r="HK249" s="238"/>
      <c r="HL249" s="238"/>
      <c r="HM249" s="238"/>
      <c r="HN249" s="238"/>
      <c r="HO249" s="238"/>
      <c r="HP249" s="238"/>
      <c r="HQ249" s="238"/>
      <c r="HR249" s="238"/>
      <c r="HS249" s="238"/>
      <c r="HT249" s="238"/>
      <c r="HU249" s="238"/>
      <c r="HV249" s="238"/>
      <c r="HW249" s="238"/>
      <c r="HX249" s="238"/>
      <c r="HY249" s="238"/>
      <c r="HZ249" s="238"/>
      <c r="IA249" s="238"/>
      <c r="IB249" s="238"/>
      <c r="IC249" s="238"/>
      <c r="ID249" s="238"/>
      <c r="IE249" s="238"/>
      <c r="IF249" s="238"/>
      <c r="IG249" s="238"/>
      <c r="IH249" s="238"/>
      <c r="II249" s="238"/>
      <c r="IJ249" s="238"/>
      <c r="IK249" s="238"/>
      <c r="IL249" s="238"/>
      <c r="IM249" s="238"/>
      <c r="IN249" s="238"/>
      <c r="IO249" s="238"/>
      <c r="IP249" s="238"/>
      <c r="IQ249" s="238"/>
      <c r="IR249" s="238"/>
      <c r="IS249" s="238"/>
      <c r="IT249" s="238"/>
      <c r="IU249" s="238"/>
      <c r="IV249" s="238"/>
      <c r="IW249" s="238"/>
      <c r="IX249" s="238"/>
      <c r="IY249" s="238"/>
      <c r="IZ249" s="238"/>
      <c r="JA249" s="238"/>
      <c r="JB249" s="238"/>
      <c r="JC249" s="238"/>
      <c r="JD249" s="238"/>
      <c r="JE249" s="238"/>
      <c r="JF249" s="238"/>
      <c r="JG249" s="238"/>
      <c r="JH249" s="238"/>
      <c r="JI249" s="238"/>
      <c r="JJ249" s="238"/>
      <c r="JK249" s="238"/>
      <c r="JL249" s="238"/>
      <c r="JM249" s="238"/>
      <c r="JN249" s="238"/>
      <c r="JO249" s="238"/>
      <c r="JP249" s="238"/>
      <c r="JQ249" s="238"/>
      <c r="JR249" s="238"/>
      <c r="JS249" s="238"/>
      <c r="JT249" s="238"/>
      <c r="JU249" s="238"/>
      <c r="JV249" s="238"/>
      <c r="JW249" s="238"/>
      <c r="JX249" s="238"/>
      <c r="JY249" s="238"/>
      <c r="JZ249" s="238"/>
      <c r="KA249" s="238"/>
      <c r="KB249" s="238"/>
      <c r="KC249" s="238"/>
      <c r="KD249" s="238"/>
      <c r="KE249" s="238"/>
      <c r="KF249" s="238"/>
      <c r="KG249" s="238"/>
      <c r="KH249" s="238"/>
      <c r="KI249" s="238"/>
      <c r="KJ249" s="238"/>
      <c r="KK249" s="238"/>
      <c r="KL249" s="238"/>
      <c r="KM249" s="238"/>
      <c r="KN249" s="238"/>
      <c r="KO249" s="238"/>
      <c r="KP249" s="238"/>
      <c r="KQ249" s="238"/>
      <c r="KR249" s="238"/>
      <c r="KS249" s="238"/>
      <c r="KT249" s="238"/>
      <c r="KU249" s="238"/>
      <c r="KV249" s="238"/>
      <c r="KW249" s="238"/>
      <c r="KX249" s="238"/>
      <c r="KY249" s="238"/>
      <c r="KZ249" s="238"/>
      <c r="LA249" s="238"/>
      <c r="LB249" s="238"/>
      <c r="LC249" s="238"/>
      <c r="LD249" s="238"/>
      <c r="LE249" s="238"/>
      <c r="LF249" s="238"/>
      <c r="LG249" s="238"/>
      <c r="LH249" s="238"/>
      <c r="LI249" s="238"/>
      <c r="LJ249" s="238"/>
      <c r="LK249" s="238"/>
      <c r="LL249" s="238"/>
      <c r="LM249" s="238"/>
      <c r="LN249" s="238"/>
      <c r="LO249" s="238"/>
      <c r="LP249" s="238"/>
      <c r="LQ249" s="238"/>
      <c r="LR249" s="238"/>
      <c r="LS249" s="238"/>
      <c r="LT249" s="238"/>
      <c r="LU249" s="238"/>
      <c r="LV249" s="238"/>
      <c r="LW249" s="238"/>
      <c r="LX249" s="238"/>
      <c r="LY249" s="238"/>
      <c r="LZ249" s="238"/>
      <c r="MA249" s="238"/>
      <c r="MB249" s="238"/>
      <c r="MC249" s="238"/>
      <c r="MD249" s="238"/>
      <c r="ME249" s="238"/>
      <c r="MF249" s="238"/>
      <c r="MG249" s="238"/>
      <c r="MH249" s="238"/>
      <c r="MI249" s="238"/>
      <c r="MJ249" s="238"/>
      <c r="MK249" s="238"/>
      <c r="ML249" s="238"/>
      <c r="MM249" s="238"/>
      <c r="MN249" s="238"/>
      <c r="MO249" s="238"/>
      <c r="MP249" s="238"/>
      <c r="MQ249" s="238"/>
      <c r="MR249" s="238"/>
      <c r="MS249" s="238"/>
      <c r="MT249" s="238"/>
      <c r="MU249" s="238"/>
      <c r="MV249" s="238"/>
      <c r="MW249" s="238"/>
      <c r="MX249" s="238"/>
      <c r="MY249" s="238"/>
      <c r="MZ249" s="238"/>
      <c r="NA249" s="238"/>
      <c r="NB249" s="238"/>
      <c r="NC249" s="238"/>
      <c r="ND249" s="238"/>
      <c r="NE249" s="238"/>
      <c r="NF249" s="238"/>
      <c r="NG249" s="238"/>
      <c r="NH249" s="238"/>
      <c r="NI249" s="238"/>
      <c r="NJ249" s="238"/>
      <c r="NK249" s="238"/>
      <c r="NL249" s="238"/>
      <c r="NM249" s="238"/>
      <c r="NN249" s="238"/>
      <c r="NO249" s="238"/>
      <c r="NP249" s="238"/>
      <c r="NQ249" s="238"/>
      <c r="NR249" s="238"/>
      <c r="NS249" s="238"/>
      <c r="NT249" s="238"/>
      <c r="NU249" s="238"/>
      <c r="NV249" s="238"/>
      <c r="NW249" s="238"/>
      <c r="NX249" s="238"/>
      <c r="NY249" s="238"/>
      <c r="NZ249" s="238"/>
      <c r="OA249" s="238"/>
      <c r="OB249" s="238"/>
      <c r="OC249" s="238"/>
      <c r="OD249" s="238"/>
      <c r="OE249" s="238"/>
      <c r="OF249" s="238"/>
      <c r="OG249" s="238"/>
      <c r="OH249" s="238"/>
      <c r="OI249" s="238"/>
      <c r="OJ249" s="238"/>
      <c r="OK249" s="238"/>
      <c r="OL249" s="238"/>
      <c r="OM249" s="238"/>
      <c r="ON249" s="238"/>
      <c r="OO249" s="238"/>
      <c r="OP249" s="238"/>
      <c r="OQ249" s="238"/>
      <c r="OR249" s="238"/>
      <c r="OS249" s="238"/>
      <c r="OT249" s="238"/>
      <c r="OU249" s="238"/>
      <c r="OV249" s="238"/>
      <c r="OW249" s="238"/>
      <c r="OX249" s="238"/>
      <c r="OY249" s="238"/>
      <c r="OZ249" s="238"/>
      <c r="PA249" s="238"/>
      <c r="PB249" s="238"/>
      <c r="PC249" s="238"/>
      <c r="PD249" s="238"/>
      <c r="PE249" s="238"/>
      <c r="PF249" s="238"/>
      <c r="PG249" s="238"/>
      <c r="PH249" s="238"/>
      <c r="PI249" s="238"/>
      <c r="PJ249" s="238"/>
      <c r="PK249" s="238"/>
      <c r="PL249" s="238"/>
      <c r="PM249" s="238"/>
      <c r="PN249" s="238"/>
      <c r="PO249" s="238"/>
      <c r="PP249" s="238"/>
      <c r="PQ249" s="238"/>
      <c r="PR249" s="238"/>
      <c r="PS249" s="238"/>
      <c r="PT249" s="238"/>
      <c r="PU249" s="238"/>
      <c r="PV249" s="238"/>
      <c r="PW249" s="238"/>
      <c r="PX249" s="238"/>
      <c r="PY249" s="238"/>
      <c r="PZ249" s="238"/>
      <c r="QA249" s="238"/>
      <c r="QB249" s="238"/>
      <c r="QC249" s="238"/>
      <c r="QD249" s="238"/>
      <c r="QE249" s="238"/>
      <c r="QF249" s="238"/>
      <c r="QG249" s="238"/>
      <c r="QH249" s="238"/>
      <c r="QI249" s="238"/>
      <c r="QJ249" s="238"/>
      <c r="QK249" s="238"/>
      <c r="QL249" s="238"/>
      <c r="QM249" s="238"/>
      <c r="QN249" s="238"/>
      <c r="QO249" s="238"/>
      <c r="QP249" s="238"/>
      <c r="QQ249" s="238"/>
      <c r="QR249" s="238"/>
      <c r="QS249" s="238"/>
      <c r="QT249" s="238"/>
      <c r="QU249" s="238"/>
      <c r="QV249" s="238"/>
      <c r="QW249" s="238"/>
      <c r="QX249" s="238"/>
      <c r="QY249" s="238"/>
      <c r="QZ249" s="238"/>
      <c r="RA249" s="238"/>
      <c r="RB249" s="238"/>
      <c r="RC249" s="238"/>
      <c r="RD249" s="238"/>
      <c r="RE249" s="238"/>
      <c r="RF249" s="238"/>
      <c r="RG249" s="238"/>
      <c r="RH249" s="238"/>
      <c r="RI249" s="238"/>
      <c r="RJ249" s="238"/>
      <c r="RK249" s="238"/>
      <c r="RL249" s="238"/>
      <c r="RM249" s="238"/>
      <c r="RN249" s="238"/>
      <c r="RO249" s="238"/>
      <c r="RP249" s="238"/>
      <c r="RQ249" s="238"/>
      <c r="RR249" s="238"/>
      <c r="RS249" s="238"/>
      <c r="RT249" s="238"/>
      <c r="RU249" s="238"/>
      <c r="RV249" s="238"/>
      <c r="RW249" s="238"/>
      <c r="RX249" s="238"/>
      <c r="RY249" s="238"/>
      <c r="RZ249" s="238"/>
      <c r="SA249" s="238"/>
      <c r="SB249" s="238"/>
      <c r="SC249" s="238"/>
      <c r="SD249" s="238"/>
      <c r="SE249" s="238"/>
      <c r="SF249" s="238"/>
      <c r="SG249" s="238"/>
      <c r="SH249" s="238"/>
      <c r="SI249" s="238"/>
      <c r="SJ249" s="238"/>
      <c r="SK249" s="238"/>
      <c r="SL249" s="238"/>
      <c r="SM249" s="238"/>
      <c r="SN249" s="238"/>
      <c r="SO249" s="238"/>
      <c r="SP249" s="238"/>
      <c r="SQ249" s="238"/>
      <c r="SR249" s="238"/>
      <c r="SS249" s="238"/>
      <c r="ST249" s="238"/>
      <c r="SU249" s="238"/>
      <c r="SV249" s="238"/>
      <c r="SW249" s="238"/>
      <c r="SX249" s="238"/>
      <c r="SY249" s="238"/>
      <c r="SZ249" s="238"/>
      <c r="TA249" s="238"/>
      <c r="TB249" s="238"/>
      <c r="TC249" s="238"/>
      <c r="TD249" s="238"/>
      <c r="TE249" s="238"/>
      <c r="TF249" s="238"/>
      <c r="TG249" s="238"/>
      <c r="TH249" s="238"/>
      <c r="TI249" s="238"/>
      <c r="TJ249" s="238"/>
      <c r="TK249" s="238"/>
      <c r="TL249" s="238"/>
      <c r="TM249" s="238"/>
      <c r="TN249" s="238"/>
      <c r="TO249" s="238"/>
      <c r="TP249" s="238"/>
      <c r="TQ249" s="238"/>
      <c r="TR249" s="238"/>
      <c r="TS249" s="238"/>
      <c r="TT249" s="238"/>
      <c r="TU249" s="238"/>
      <c r="TV249" s="238"/>
      <c r="TW249" s="238"/>
      <c r="TX249" s="238"/>
      <c r="TY249" s="238"/>
      <c r="TZ249" s="238"/>
      <c r="UA249" s="238"/>
      <c r="UB249" s="238"/>
      <c r="UC249" s="238"/>
      <c r="UD249" s="238"/>
      <c r="UE249" s="238"/>
      <c r="UF249" s="238"/>
      <c r="UG249" s="238"/>
      <c r="UH249" s="238"/>
      <c r="UI249" s="238"/>
      <c r="UJ249" s="238"/>
      <c r="UK249" s="238"/>
      <c r="UL249" s="238"/>
      <c r="UM249" s="238"/>
      <c r="UN249" s="238"/>
      <c r="UO249" s="238"/>
      <c r="UP249" s="238"/>
      <c r="UQ249" s="238"/>
      <c r="UR249" s="238"/>
      <c r="US249" s="238"/>
      <c r="UT249" s="238"/>
      <c r="UU249" s="238"/>
      <c r="UV249" s="238"/>
      <c r="UW249" s="238"/>
      <c r="UX249" s="238"/>
      <c r="UY249" s="238"/>
      <c r="UZ249" s="238"/>
      <c r="VA249" s="238"/>
      <c r="VB249" s="238"/>
      <c r="VC249" s="238"/>
      <c r="VD249" s="238"/>
      <c r="VE249" s="238"/>
      <c r="VF249" s="238"/>
      <c r="VG249" s="238"/>
      <c r="VH249" s="238"/>
      <c r="VI249" s="238"/>
      <c r="VJ249" s="238"/>
      <c r="VK249" s="238"/>
      <c r="VL249" s="238"/>
      <c r="VM249" s="238"/>
      <c r="VN249" s="238"/>
      <c r="VO249" s="238"/>
      <c r="VP249" s="238"/>
      <c r="VQ249" s="238"/>
      <c r="VR249" s="238"/>
      <c r="VS249" s="238"/>
      <c r="VT249" s="238"/>
      <c r="VU249" s="238"/>
      <c r="VV249" s="238"/>
      <c r="VW249" s="238"/>
      <c r="VX249" s="238"/>
      <c r="VY249" s="238"/>
      <c r="VZ249" s="238"/>
      <c r="WA249" s="238"/>
      <c r="WB249" s="238"/>
      <c r="WC249" s="238"/>
      <c r="WD249" s="238"/>
      <c r="WE249" s="238"/>
      <c r="WF249" s="238"/>
      <c r="WG249" s="238"/>
      <c r="WH249" s="238"/>
      <c r="WI249" s="238"/>
      <c r="WJ249" s="238"/>
      <c r="WK249" s="238"/>
      <c r="WL249" s="238"/>
      <c r="WM249" s="238"/>
      <c r="WN249" s="238"/>
      <c r="WO249" s="238"/>
      <c r="WP249" s="238"/>
      <c r="WQ249" s="238"/>
      <c r="WR249" s="238"/>
      <c r="WS249" s="238"/>
      <c r="WT249" s="238"/>
      <c r="WU249" s="238"/>
      <c r="WV249" s="238"/>
      <c r="WW249" s="238"/>
      <c r="WX249" s="238"/>
      <c r="WY249" s="238"/>
      <c r="WZ249" s="238"/>
      <c r="XA249" s="238"/>
      <c r="XB249" s="238"/>
      <c r="XC249" s="238"/>
      <c r="XD249" s="238"/>
      <c r="XE249" s="238"/>
      <c r="XF249" s="238"/>
      <c r="XG249" s="238"/>
      <c r="XH249" s="238"/>
      <c r="XI249" s="238"/>
      <c r="XJ249" s="238"/>
      <c r="XK249" s="238"/>
      <c r="XL249" s="238"/>
      <c r="XM249" s="238"/>
      <c r="XN249" s="238"/>
      <c r="XO249" s="238"/>
      <c r="XP249" s="238"/>
      <c r="XQ249" s="238"/>
      <c r="XR249" s="238"/>
      <c r="XS249" s="238"/>
      <c r="XT249" s="238"/>
      <c r="XU249" s="238"/>
      <c r="XV249" s="238"/>
      <c r="XW249" s="238"/>
      <c r="XX249" s="238"/>
      <c r="XY249" s="238"/>
      <c r="XZ249" s="238"/>
      <c r="YA249" s="238"/>
      <c r="YB249" s="238"/>
      <c r="YC249" s="238"/>
      <c r="YD249" s="238"/>
      <c r="YE249" s="238"/>
      <c r="YF249" s="238"/>
      <c r="YG249" s="238"/>
      <c r="YH249" s="238"/>
      <c r="YI249" s="238"/>
      <c r="YJ249" s="238"/>
      <c r="YK249" s="238"/>
      <c r="YL249" s="238"/>
      <c r="YM249" s="238"/>
      <c r="YN249" s="238"/>
      <c r="YO249" s="238"/>
      <c r="YP249" s="238"/>
      <c r="YQ249" s="238"/>
      <c r="YR249" s="238"/>
      <c r="YS249" s="238"/>
      <c r="YT249" s="238"/>
      <c r="YU249" s="238"/>
      <c r="YV249" s="238"/>
      <c r="YW249" s="238"/>
      <c r="YX249" s="238"/>
      <c r="YY249" s="238"/>
      <c r="YZ249" s="238"/>
      <c r="ZA249" s="238"/>
      <c r="ZB249" s="238"/>
      <c r="ZC249" s="238"/>
      <c r="ZD249" s="238"/>
      <c r="ZE249" s="238"/>
      <c r="ZF249" s="238"/>
      <c r="ZG249" s="238"/>
      <c r="ZH249" s="238"/>
      <c r="ZI249" s="238"/>
      <c r="ZJ249" s="238"/>
      <c r="ZK249" s="238"/>
      <c r="ZL249" s="238"/>
      <c r="ZM249" s="238"/>
      <c r="ZN249" s="238"/>
      <c r="ZO249" s="238"/>
      <c r="ZP249" s="238"/>
      <c r="ZQ249" s="238"/>
      <c r="ZR249" s="238"/>
      <c r="ZS249" s="238"/>
      <c r="ZT249" s="238"/>
      <c r="ZU249" s="238"/>
      <c r="ZV249" s="238"/>
      <c r="ZW249" s="238"/>
      <c r="ZX249" s="238"/>
      <c r="ZY249" s="238"/>
      <c r="ZZ249" s="238"/>
      <c r="AAA249" s="238"/>
      <c r="AAB249" s="238"/>
      <c r="AAC249" s="238"/>
      <c r="AAD249" s="238"/>
      <c r="AAE249" s="238"/>
      <c r="AAF249" s="238"/>
      <c r="AAG249" s="238"/>
      <c r="AAH249" s="238"/>
      <c r="AAI249" s="238"/>
      <c r="AAJ249" s="238"/>
      <c r="AAK249" s="238"/>
      <c r="AAL249" s="238"/>
      <c r="AAM249" s="238"/>
      <c r="AAN249" s="238"/>
      <c r="AAO249" s="238"/>
      <c r="AAP249" s="238"/>
      <c r="AAQ249" s="238"/>
      <c r="AAR249" s="238"/>
      <c r="AAS249" s="238"/>
      <c r="AAT249" s="238"/>
      <c r="AAU249" s="238"/>
      <c r="AAV249" s="238"/>
      <c r="AAW249" s="238"/>
      <c r="AAX249" s="238"/>
      <c r="AAY249" s="238"/>
      <c r="AAZ249" s="238"/>
      <c r="ABA249" s="238"/>
      <c r="ABB249" s="238"/>
      <c r="ABC249" s="238"/>
      <c r="ABD249" s="238"/>
      <c r="ABE249" s="238"/>
      <c r="ABF249" s="238"/>
      <c r="ABG249" s="238"/>
      <c r="ABH249" s="238"/>
      <c r="ABI249" s="238"/>
      <c r="ABJ249" s="238"/>
      <c r="ABK249" s="238"/>
      <c r="ABL249" s="238"/>
      <c r="ABM249" s="238"/>
      <c r="ABN249" s="238"/>
      <c r="ABO249" s="238"/>
      <c r="ABP249" s="238"/>
      <c r="ABQ249" s="238"/>
      <c r="ABR249" s="238"/>
      <c r="ABS249" s="238"/>
      <c r="ABT249" s="238"/>
      <c r="ABU249" s="238"/>
      <c r="ABV249" s="238"/>
      <c r="ABW249" s="238"/>
      <c r="ABX249" s="238"/>
      <c r="ABY249" s="238"/>
      <c r="ABZ249" s="238"/>
      <c r="ACA249" s="238"/>
      <c r="ACB249" s="238"/>
      <c r="ACC249" s="238"/>
      <c r="ACD249" s="238"/>
      <c r="ACE249" s="238"/>
      <c r="ACF249" s="238"/>
      <c r="ACG249" s="238"/>
      <c r="ACH249" s="238"/>
      <c r="ACI249" s="238"/>
      <c r="ACJ249" s="238"/>
      <c r="ACK249" s="238"/>
      <c r="ACL249" s="238"/>
      <c r="ACM249" s="238"/>
      <c r="ACN249" s="238"/>
      <c r="ACO249" s="238"/>
      <c r="ACP249" s="238"/>
      <c r="ACQ249" s="238"/>
      <c r="ACR249" s="238"/>
      <c r="ACS249" s="238"/>
      <c r="ACT249" s="238"/>
      <c r="ACU249" s="238"/>
      <c r="ACV249" s="238"/>
      <c r="ACW249" s="238"/>
      <c r="ACX249" s="238"/>
      <c r="ACY249" s="238"/>
      <c r="ACZ249" s="238"/>
      <c r="ADA249" s="238"/>
      <c r="ADB249" s="238"/>
      <c r="ADC249" s="238"/>
      <c r="ADD249" s="238"/>
      <c r="ADE249" s="238"/>
      <c r="ADF249" s="238"/>
      <c r="ADG249" s="238"/>
      <c r="ADH249" s="238"/>
      <c r="ADI249" s="238"/>
      <c r="ADJ249" s="238"/>
      <c r="ADK249" s="238"/>
      <c r="ADL249" s="238"/>
      <c r="ADM249" s="238"/>
      <c r="ADN249" s="238"/>
      <c r="ADO249" s="238"/>
      <c r="ADP249" s="238"/>
      <c r="ADQ249" s="238"/>
      <c r="ADR249" s="238"/>
      <c r="ADS249" s="238"/>
      <c r="ADT249" s="238"/>
      <c r="ADU249" s="238"/>
      <c r="ADV249" s="238"/>
      <c r="ADW249" s="238"/>
      <c r="ADX249" s="238"/>
      <c r="ADY249" s="238"/>
      <c r="ADZ249" s="238"/>
      <c r="AEA249" s="238"/>
      <c r="AEB249" s="238"/>
      <c r="AEC249" s="238"/>
      <c r="AED249" s="238"/>
      <c r="AEE249" s="238"/>
      <c r="AEF249" s="238"/>
      <c r="AEG249" s="238"/>
      <c r="AEH249" s="238"/>
      <c r="AEI249" s="238"/>
      <c r="AEJ249" s="238"/>
      <c r="AEK249" s="238"/>
      <c r="AEL249" s="238"/>
      <c r="AEM249" s="238"/>
      <c r="AEN249" s="238"/>
      <c r="AEO249" s="238"/>
      <c r="AEP249" s="238"/>
      <c r="AEQ249" s="238"/>
      <c r="AER249" s="238"/>
      <c r="AES249" s="238"/>
      <c r="AET249" s="238"/>
      <c r="AEU249" s="238"/>
      <c r="AEV249" s="238"/>
      <c r="AEW249" s="238"/>
      <c r="AEX249" s="238"/>
      <c r="AEY249" s="238"/>
      <c r="AEZ249" s="238"/>
      <c r="AFA249" s="238"/>
      <c r="AFB249" s="238"/>
      <c r="AFC249" s="238"/>
      <c r="AFD249" s="238"/>
      <c r="AFE249" s="238"/>
      <c r="AFF249" s="238"/>
      <c r="AFG249" s="238"/>
      <c r="AFH249" s="238"/>
      <c r="AFI249" s="238"/>
      <c r="AFJ249" s="238"/>
      <c r="AFK249" s="238"/>
      <c r="AFL249" s="238"/>
      <c r="AFM249" s="238"/>
      <c r="AFN249" s="238"/>
      <c r="AFO249" s="238"/>
      <c r="AFP249" s="238"/>
      <c r="AFQ249" s="238"/>
      <c r="AFR249" s="238"/>
      <c r="AFS249" s="238"/>
      <c r="AFT249" s="238"/>
      <c r="AFU249" s="238"/>
      <c r="AFV249" s="238"/>
      <c r="AFW249" s="238"/>
      <c r="AFX249" s="238"/>
      <c r="AFY249" s="238"/>
      <c r="AFZ249" s="238"/>
      <c r="AGA249" s="238"/>
      <c r="AGB249" s="238"/>
      <c r="AGC249" s="238"/>
      <c r="AGD249" s="238"/>
      <c r="AGE249" s="238"/>
      <c r="AGF249" s="238"/>
      <c r="AGG249" s="238"/>
      <c r="AGH249" s="238"/>
      <c r="AGI249" s="238"/>
      <c r="AGJ249" s="238"/>
      <c r="AGK249" s="238"/>
      <c r="AGL249" s="238"/>
      <c r="AGM249" s="238"/>
      <c r="AGN249" s="238"/>
      <c r="AGO249" s="238"/>
      <c r="AGP249" s="238"/>
      <c r="AGQ249" s="238"/>
      <c r="AGR249" s="238"/>
      <c r="AGS249" s="238"/>
      <c r="AGT249" s="238"/>
      <c r="AGU249" s="238"/>
      <c r="AGV249" s="238"/>
      <c r="AGW249" s="238"/>
      <c r="AGX249" s="238"/>
      <c r="AGY249" s="238"/>
      <c r="AGZ249" s="238"/>
      <c r="AHA249" s="238"/>
      <c r="AHB249" s="238"/>
      <c r="AHC249" s="238"/>
      <c r="AHD249" s="238"/>
      <c r="AHE249" s="238"/>
      <c r="AHF249" s="238"/>
      <c r="AHG249" s="238"/>
      <c r="AHH249" s="238"/>
      <c r="AHI249" s="238"/>
      <c r="AHJ249" s="238"/>
      <c r="AHK249" s="238"/>
      <c r="AHL249" s="238"/>
      <c r="AHM249" s="238"/>
      <c r="AHN249" s="238"/>
      <c r="AHO249" s="238"/>
      <c r="AHP249" s="238"/>
      <c r="AHQ249" s="238"/>
      <c r="AHR249" s="238"/>
      <c r="AHS249" s="238"/>
      <c r="AHT249" s="238"/>
      <c r="AHU249" s="238"/>
      <c r="AHV249" s="238"/>
      <c r="AHW249" s="238"/>
      <c r="AHX249" s="238"/>
      <c r="AHY249" s="238"/>
      <c r="AHZ249" s="238"/>
      <c r="AIA249" s="238"/>
      <c r="AIB249" s="238"/>
      <c r="AIC249" s="238"/>
      <c r="AID249" s="238"/>
      <c r="AIE249" s="238"/>
      <c r="AIF249" s="238"/>
      <c r="AIG249" s="238"/>
      <c r="AIH249" s="238"/>
      <c r="AII249" s="238"/>
      <c r="AIJ249" s="238"/>
      <c r="AIK249" s="238"/>
      <c r="AIL249" s="238"/>
      <c r="AIM249" s="238"/>
      <c r="AIN249" s="238"/>
      <c r="AIO249" s="238"/>
      <c r="AIP249" s="238"/>
      <c r="AIQ249" s="238"/>
      <c r="AIR249" s="238"/>
      <c r="AIS249" s="238"/>
      <c r="AIT249" s="238"/>
      <c r="AIU249" s="238"/>
      <c r="AIV249" s="238"/>
      <c r="AIW249" s="238"/>
      <c r="AIX249" s="238"/>
      <c r="AIY249" s="238"/>
      <c r="AIZ249" s="238"/>
      <c r="AJA249" s="238"/>
      <c r="AJB249" s="238"/>
      <c r="AJC249" s="238"/>
      <c r="AJD249" s="238"/>
      <c r="AJE249" s="238"/>
      <c r="AJF249" s="238"/>
      <c r="AJG249" s="238"/>
      <c r="AJH249" s="238"/>
      <c r="AJI249" s="238"/>
      <c r="AJJ249" s="238"/>
      <c r="AJK249" s="238"/>
      <c r="AJL249" s="238"/>
      <c r="AJM249" s="238"/>
      <c r="AJN249" s="238"/>
      <c r="AJO249" s="238"/>
      <c r="AJP249" s="238"/>
      <c r="AJQ249" s="238"/>
      <c r="AJR249" s="238"/>
      <c r="AJS249" s="238"/>
      <c r="AJT249" s="238"/>
      <c r="AJU249" s="238"/>
      <c r="AJV249" s="238"/>
      <c r="AJW249" s="238"/>
      <c r="AJX249" s="238"/>
      <c r="AJY249" s="238"/>
      <c r="AJZ249" s="238"/>
      <c r="AKA249" s="238"/>
      <c r="AKB249" s="238"/>
      <c r="AKC249" s="238"/>
      <c r="AKD249" s="238"/>
      <c r="AKE249" s="238"/>
      <c r="AKF249" s="238"/>
      <c r="AKG249" s="238"/>
      <c r="AKH249" s="238"/>
      <c r="AKI249" s="238"/>
      <c r="AKJ249" s="238"/>
      <c r="AKK249" s="238"/>
      <c r="AKL249" s="238"/>
      <c r="AKM249" s="238"/>
      <c r="AKN249" s="238"/>
      <c r="AKO249" s="238"/>
      <c r="AKP249" s="238"/>
      <c r="AKQ249" s="238"/>
      <c r="AKR249" s="238"/>
      <c r="AKS249" s="238"/>
      <c r="AKT249" s="238"/>
      <c r="AKU249" s="238"/>
      <c r="AKV249" s="238"/>
      <c r="AKW249" s="238"/>
      <c r="AKX249" s="238"/>
      <c r="AKY249" s="238"/>
      <c r="AKZ249" s="238"/>
      <c r="ALA249" s="238"/>
      <c r="ALB249" s="238"/>
      <c r="ALC249" s="238"/>
      <c r="ALD249" s="238"/>
      <c r="ALE249" s="238"/>
      <c r="ALF249" s="238"/>
      <c r="ALG249" s="238"/>
      <c r="ALH249" s="238"/>
      <c r="ALI249" s="238"/>
      <c r="ALJ249" s="238"/>
      <c r="ALK249" s="238"/>
      <c r="ALL249" s="238"/>
      <c r="ALM249" s="238"/>
      <c r="ALN249" s="238"/>
      <c r="ALO249" s="238"/>
      <c r="ALP249" s="238"/>
      <c r="ALQ249" s="238"/>
      <c r="ALR249" s="238"/>
      <c r="ALS249" s="238"/>
      <c r="ALT249" s="238"/>
      <c r="ALU249" s="238"/>
      <c r="ALV249" s="238"/>
      <c r="ALW249" s="238"/>
      <c r="ALX249" s="238"/>
      <c r="ALY249" s="238"/>
      <c r="ALZ249" s="238"/>
      <c r="AMA249" s="238"/>
      <c r="AMB249" s="238"/>
      <c r="AMC249" s="238"/>
      <c r="AMD249" s="238"/>
      <c r="AME249" s="238"/>
      <c r="AMF249" s="238"/>
      <c r="AMG249" s="238"/>
      <c r="AMH249" s="238"/>
      <c r="AMI249" s="238"/>
      <c r="AMJ249" s="238"/>
      <c r="AMK249" s="238"/>
    </row>
    <row r="250" spans="1:1025" s="240" customFormat="1" ht="51" x14ac:dyDescent="0.2">
      <c r="A250" s="270">
        <f>MAX(A244:A249)+0.01</f>
        <v>4.1599999999999966</v>
      </c>
      <c r="B250" s="261" t="s">
        <v>589</v>
      </c>
      <c r="C250" s="260" t="s">
        <v>590</v>
      </c>
      <c r="D250" s="261" t="s">
        <v>581</v>
      </c>
      <c r="E250" s="262">
        <v>8</v>
      </c>
      <c r="F250" s="359"/>
      <c r="G250" s="267">
        <f>E250*F250</f>
        <v>0</v>
      </c>
      <c r="H250" s="238"/>
      <c r="I250" s="239"/>
      <c r="J250" s="239"/>
      <c r="L250" s="241"/>
      <c r="N250" s="238"/>
      <c r="O250" s="238"/>
      <c r="P250" s="238"/>
      <c r="Q250" s="238"/>
      <c r="R250" s="238"/>
      <c r="S250" s="238"/>
      <c r="T250" s="238"/>
      <c r="U250" s="238"/>
      <c r="V250" s="238"/>
      <c r="W250" s="238"/>
      <c r="X250" s="238"/>
      <c r="Y250" s="238"/>
      <c r="Z250" s="238"/>
      <c r="AA250" s="238"/>
      <c r="AB250" s="238"/>
      <c r="AC250" s="238"/>
      <c r="AD250" s="238"/>
      <c r="AE250" s="238"/>
      <c r="AF250" s="238"/>
      <c r="AG250" s="238"/>
      <c r="AH250" s="238"/>
      <c r="AI250" s="238"/>
      <c r="AJ250" s="238"/>
      <c r="AK250" s="238"/>
      <c r="AL250" s="238"/>
      <c r="AM250" s="238"/>
      <c r="AN250" s="238"/>
      <c r="AO250" s="238"/>
      <c r="AP250" s="238"/>
      <c r="AQ250" s="238"/>
      <c r="AR250" s="238"/>
      <c r="AS250" s="238"/>
      <c r="AT250" s="238"/>
      <c r="AU250" s="238"/>
      <c r="AV250" s="238"/>
      <c r="AW250" s="238"/>
      <c r="AX250" s="238"/>
      <c r="AY250" s="238"/>
      <c r="AZ250" s="238"/>
      <c r="BA250" s="238"/>
      <c r="BB250" s="238"/>
      <c r="BC250" s="238"/>
      <c r="BD250" s="238"/>
      <c r="BE250" s="238"/>
      <c r="BF250" s="238"/>
      <c r="BG250" s="238"/>
      <c r="BH250" s="238"/>
      <c r="BI250" s="238"/>
      <c r="BJ250" s="238"/>
      <c r="BK250" s="238"/>
      <c r="BL250" s="238"/>
      <c r="BM250" s="238"/>
      <c r="BN250" s="238"/>
      <c r="BO250" s="238"/>
      <c r="BP250" s="238"/>
      <c r="BQ250" s="238"/>
      <c r="BR250" s="238"/>
      <c r="BS250" s="238"/>
      <c r="BT250" s="238"/>
      <c r="BU250" s="238"/>
      <c r="BV250" s="238"/>
      <c r="BW250" s="238"/>
      <c r="BX250" s="238"/>
      <c r="BY250" s="238"/>
      <c r="BZ250" s="238"/>
      <c r="CA250" s="238"/>
      <c r="CB250" s="238"/>
      <c r="CC250" s="238"/>
      <c r="CD250" s="238"/>
      <c r="CE250" s="238"/>
      <c r="CF250" s="238"/>
      <c r="CG250" s="238"/>
      <c r="CH250" s="238"/>
      <c r="CI250" s="238"/>
      <c r="CJ250" s="238"/>
      <c r="CK250" s="238"/>
      <c r="CL250" s="238"/>
      <c r="CM250" s="238"/>
      <c r="CN250" s="238"/>
      <c r="CO250" s="238"/>
      <c r="CP250" s="238"/>
      <c r="CQ250" s="238"/>
      <c r="CR250" s="238"/>
      <c r="CS250" s="238"/>
      <c r="CT250" s="238"/>
      <c r="CU250" s="238"/>
      <c r="CV250" s="238"/>
      <c r="CW250" s="238"/>
      <c r="CX250" s="238"/>
      <c r="CY250" s="238"/>
      <c r="CZ250" s="238"/>
      <c r="DA250" s="238"/>
      <c r="DB250" s="238"/>
      <c r="DC250" s="238"/>
      <c r="DD250" s="238"/>
      <c r="DE250" s="238"/>
      <c r="DF250" s="238"/>
      <c r="DG250" s="238"/>
      <c r="DH250" s="238"/>
      <c r="DI250" s="238"/>
      <c r="DJ250" s="238"/>
      <c r="DK250" s="238"/>
      <c r="DL250" s="238"/>
      <c r="DM250" s="238"/>
      <c r="DN250" s="238"/>
      <c r="DO250" s="238"/>
      <c r="DP250" s="238"/>
      <c r="DQ250" s="238"/>
      <c r="DR250" s="238"/>
      <c r="DS250" s="238"/>
      <c r="DT250" s="238"/>
      <c r="DU250" s="238"/>
      <c r="DV250" s="238"/>
      <c r="DW250" s="238"/>
      <c r="DX250" s="238"/>
      <c r="DY250" s="238"/>
      <c r="DZ250" s="238"/>
      <c r="EA250" s="238"/>
      <c r="EB250" s="238"/>
      <c r="EC250" s="238"/>
      <c r="ED250" s="238"/>
      <c r="EE250" s="238"/>
      <c r="EF250" s="238"/>
      <c r="EG250" s="238"/>
      <c r="EH250" s="238"/>
      <c r="EI250" s="238"/>
      <c r="EJ250" s="238"/>
      <c r="EK250" s="238"/>
      <c r="EL250" s="238"/>
      <c r="EM250" s="238"/>
      <c r="EN250" s="238"/>
      <c r="EO250" s="238"/>
      <c r="EP250" s="238"/>
      <c r="EQ250" s="238"/>
      <c r="ER250" s="238"/>
      <c r="ES250" s="238"/>
      <c r="ET250" s="238"/>
      <c r="EU250" s="238"/>
      <c r="EV250" s="238"/>
      <c r="EW250" s="238"/>
      <c r="EX250" s="238"/>
      <c r="EY250" s="238"/>
      <c r="EZ250" s="238"/>
      <c r="FA250" s="238"/>
      <c r="FB250" s="238"/>
      <c r="FC250" s="238"/>
      <c r="FD250" s="238"/>
      <c r="FE250" s="238"/>
      <c r="FF250" s="238"/>
      <c r="FG250" s="238"/>
      <c r="FH250" s="238"/>
      <c r="FI250" s="238"/>
      <c r="FJ250" s="238"/>
      <c r="FK250" s="238"/>
      <c r="FL250" s="238"/>
      <c r="FM250" s="238"/>
      <c r="FN250" s="238"/>
      <c r="FO250" s="238"/>
      <c r="FP250" s="238"/>
      <c r="FQ250" s="238"/>
      <c r="FR250" s="238"/>
      <c r="FS250" s="238"/>
      <c r="FT250" s="238"/>
      <c r="FU250" s="238"/>
      <c r="FV250" s="238"/>
      <c r="FW250" s="238"/>
      <c r="FX250" s="238"/>
      <c r="FY250" s="238"/>
      <c r="FZ250" s="238"/>
      <c r="GA250" s="238"/>
      <c r="GB250" s="238"/>
      <c r="GC250" s="238"/>
      <c r="GD250" s="238"/>
      <c r="GE250" s="238"/>
      <c r="GF250" s="238"/>
      <c r="GG250" s="238"/>
      <c r="GH250" s="238"/>
      <c r="GI250" s="238"/>
      <c r="GJ250" s="238"/>
      <c r="GK250" s="238"/>
      <c r="GL250" s="238"/>
      <c r="GM250" s="238"/>
      <c r="GN250" s="238"/>
      <c r="GO250" s="238"/>
      <c r="GP250" s="238"/>
      <c r="GQ250" s="238"/>
      <c r="GR250" s="238"/>
      <c r="GS250" s="238"/>
      <c r="GT250" s="238"/>
      <c r="GU250" s="238"/>
      <c r="GV250" s="238"/>
      <c r="GW250" s="238"/>
      <c r="GX250" s="238"/>
      <c r="GY250" s="238"/>
      <c r="GZ250" s="238"/>
      <c r="HA250" s="238"/>
      <c r="HB250" s="238"/>
      <c r="HC250" s="238"/>
      <c r="HD250" s="238"/>
      <c r="HE250" s="238"/>
      <c r="HF250" s="238"/>
      <c r="HG250" s="238"/>
      <c r="HH250" s="238"/>
      <c r="HI250" s="238"/>
      <c r="HJ250" s="238"/>
      <c r="HK250" s="238"/>
      <c r="HL250" s="238"/>
      <c r="HM250" s="238"/>
      <c r="HN250" s="238"/>
      <c r="HO250" s="238"/>
      <c r="HP250" s="238"/>
      <c r="HQ250" s="238"/>
      <c r="HR250" s="238"/>
      <c r="HS250" s="238"/>
      <c r="HT250" s="238"/>
      <c r="HU250" s="238"/>
      <c r="HV250" s="238"/>
      <c r="HW250" s="238"/>
      <c r="HX250" s="238"/>
      <c r="HY250" s="238"/>
      <c r="HZ250" s="238"/>
      <c r="IA250" s="238"/>
      <c r="IB250" s="238"/>
      <c r="IC250" s="238"/>
      <c r="ID250" s="238"/>
      <c r="IE250" s="238"/>
      <c r="IF250" s="238"/>
      <c r="IG250" s="238"/>
      <c r="IH250" s="238"/>
      <c r="II250" s="238"/>
      <c r="IJ250" s="238"/>
      <c r="IK250" s="238"/>
      <c r="IL250" s="238"/>
      <c r="IM250" s="238"/>
      <c r="IN250" s="238"/>
      <c r="IO250" s="238"/>
      <c r="IP250" s="238"/>
      <c r="IQ250" s="238"/>
      <c r="IR250" s="238"/>
      <c r="IS250" s="238"/>
      <c r="IT250" s="238"/>
      <c r="IU250" s="238"/>
      <c r="IV250" s="238"/>
      <c r="IW250" s="238"/>
      <c r="IX250" s="238"/>
      <c r="IY250" s="238"/>
      <c r="IZ250" s="238"/>
      <c r="JA250" s="238"/>
      <c r="JB250" s="238"/>
      <c r="JC250" s="238"/>
      <c r="JD250" s="238"/>
      <c r="JE250" s="238"/>
      <c r="JF250" s="238"/>
      <c r="JG250" s="238"/>
      <c r="JH250" s="238"/>
      <c r="JI250" s="238"/>
      <c r="JJ250" s="238"/>
      <c r="JK250" s="238"/>
      <c r="JL250" s="238"/>
      <c r="JM250" s="238"/>
      <c r="JN250" s="238"/>
      <c r="JO250" s="238"/>
      <c r="JP250" s="238"/>
      <c r="JQ250" s="238"/>
      <c r="JR250" s="238"/>
      <c r="JS250" s="238"/>
      <c r="JT250" s="238"/>
      <c r="JU250" s="238"/>
      <c r="JV250" s="238"/>
      <c r="JW250" s="238"/>
      <c r="JX250" s="238"/>
      <c r="JY250" s="238"/>
      <c r="JZ250" s="238"/>
      <c r="KA250" s="238"/>
      <c r="KB250" s="238"/>
      <c r="KC250" s="238"/>
      <c r="KD250" s="238"/>
      <c r="KE250" s="238"/>
      <c r="KF250" s="238"/>
      <c r="KG250" s="238"/>
      <c r="KH250" s="238"/>
      <c r="KI250" s="238"/>
      <c r="KJ250" s="238"/>
      <c r="KK250" s="238"/>
      <c r="KL250" s="238"/>
      <c r="KM250" s="238"/>
      <c r="KN250" s="238"/>
      <c r="KO250" s="238"/>
      <c r="KP250" s="238"/>
      <c r="KQ250" s="238"/>
      <c r="KR250" s="238"/>
      <c r="KS250" s="238"/>
      <c r="KT250" s="238"/>
      <c r="KU250" s="238"/>
      <c r="KV250" s="238"/>
      <c r="KW250" s="238"/>
      <c r="KX250" s="238"/>
      <c r="KY250" s="238"/>
      <c r="KZ250" s="238"/>
      <c r="LA250" s="238"/>
      <c r="LB250" s="238"/>
      <c r="LC250" s="238"/>
      <c r="LD250" s="238"/>
      <c r="LE250" s="238"/>
      <c r="LF250" s="238"/>
      <c r="LG250" s="238"/>
      <c r="LH250" s="238"/>
      <c r="LI250" s="238"/>
      <c r="LJ250" s="238"/>
      <c r="LK250" s="238"/>
      <c r="LL250" s="238"/>
      <c r="LM250" s="238"/>
      <c r="LN250" s="238"/>
      <c r="LO250" s="238"/>
      <c r="LP250" s="238"/>
      <c r="LQ250" s="238"/>
      <c r="LR250" s="238"/>
      <c r="LS250" s="238"/>
      <c r="LT250" s="238"/>
      <c r="LU250" s="238"/>
      <c r="LV250" s="238"/>
      <c r="LW250" s="238"/>
      <c r="LX250" s="238"/>
      <c r="LY250" s="238"/>
      <c r="LZ250" s="238"/>
      <c r="MA250" s="238"/>
      <c r="MB250" s="238"/>
      <c r="MC250" s="238"/>
      <c r="MD250" s="238"/>
      <c r="ME250" s="238"/>
      <c r="MF250" s="238"/>
      <c r="MG250" s="238"/>
      <c r="MH250" s="238"/>
      <c r="MI250" s="238"/>
      <c r="MJ250" s="238"/>
      <c r="MK250" s="238"/>
      <c r="ML250" s="238"/>
      <c r="MM250" s="238"/>
      <c r="MN250" s="238"/>
      <c r="MO250" s="238"/>
      <c r="MP250" s="238"/>
      <c r="MQ250" s="238"/>
      <c r="MR250" s="238"/>
      <c r="MS250" s="238"/>
      <c r="MT250" s="238"/>
      <c r="MU250" s="238"/>
      <c r="MV250" s="238"/>
      <c r="MW250" s="238"/>
      <c r="MX250" s="238"/>
      <c r="MY250" s="238"/>
      <c r="MZ250" s="238"/>
      <c r="NA250" s="238"/>
      <c r="NB250" s="238"/>
      <c r="NC250" s="238"/>
      <c r="ND250" s="238"/>
      <c r="NE250" s="238"/>
      <c r="NF250" s="238"/>
      <c r="NG250" s="238"/>
      <c r="NH250" s="238"/>
      <c r="NI250" s="238"/>
      <c r="NJ250" s="238"/>
      <c r="NK250" s="238"/>
      <c r="NL250" s="238"/>
      <c r="NM250" s="238"/>
      <c r="NN250" s="238"/>
      <c r="NO250" s="238"/>
      <c r="NP250" s="238"/>
      <c r="NQ250" s="238"/>
      <c r="NR250" s="238"/>
      <c r="NS250" s="238"/>
      <c r="NT250" s="238"/>
      <c r="NU250" s="238"/>
      <c r="NV250" s="238"/>
      <c r="NW250" s="238"/>
      <c r="NX250" s="238"/>
      <c r="NY250" s="238"/>
      <c r="NZ250" s="238"/>
      <c r="OA250" s="238"/>
      <c r="OB250" s="238"/>
      <c r="OC250" s="238"/>
      <c r="OD250" s="238"/>
      <c r="OE250" s="238"/>
      <c r="OF250" s="238"/>
      <c r="OG250" s="238"/>
      <c r="OH250" s="238"/>
      <c r="OI250" s="238"/>
      <c r="OJ250" s="238"/>
      <c r="OK250" s="238"/>
      <c r="OL250" s="238"/>
      <c r="OM250" s="238"/>
      <c r="ON250" s="238"/>
      <c r="OO250" s="238"/>
      <c r="OP250" s="238"/>
      <c r="OQ250" s="238"/>
      <c r="OR250" s="238"/>
      <c r="OS250" s="238"/>
      <c r="OT250" s="238"/>
      <c r="OU250" s="238"/>
      <c r="OV250" s="238"/>
      <c r="OW250" s="238"/>
      <c r="OX250" s="238"/>
      <c r="OY250" s="238"/>
      <c r="OZ250" s="238"/>
      <c r="PA250" s="238"/>
      <c r="PB250" s="238"/>
      <c r="PC250" s="238"/>
      <c r="PD250" s="238"/>
      <c r="PE250" s="238"/>
      <c r="PF250" s="238"/>
      <c r="PG250" s="238"/>
      <c r="PH250" s="238"/>
      <c r="PI250" s="238"/>
      <c r="PJ250" s="238"/>
      <c r="PK250" s="238"/>
      <c r="PL250" s="238"/>
      <c r="PM250" s="238"/>
      <c r="PN250" s="238"/>
      <c r="PO250" s="238"/>
      <c r="PP250" s="238"/>
      <c r="PQ250" s="238"/>
      <c r="PR250" s="238"/>
      <c r="PS250" s="238"/>
      <c r="PT250" s="238"/>
      <c r="PU250" s="238"/>
      <c r="PV250" s="238"/>
      <c r="PW250" s="238"/>
      <c r="PX250" s="238"/>
      <c r="PY250" s="238"/>
      <c r="PZ250" s="238"/>
      <c r="QA250" s="238"/>
      <c r="QB250" s="238"/>
      <c r="QC250" s="238"/>
      <c r="QD250" s="238"/>
      <c r="QE250" s="238"/>
      <c r="QF250" s="238"/>
      <c r="QG250" s="238"/>
      <c r="QH250" s="238"/>
      <c r="QI250" s="238"/>
      <c r="QJ250" s="238"/>
      <c r="QK250" s="238"/>
      <c r="QL250" s="238"/>
      <c r="QM250" s="238"/>
      <c r="QN250" s="238"/>
      <c r="QO250" s="238"/>
      <c r="QP250" s="238"/>
      <c r="QQ250" s="238"/>
      <c r="QR250" s="238"/>
      <c r="QS250" s="238"/>
      <c r="QT250" s="238"/>
      <c r="QU250" s="238"/>
      <c r="QV250" s="238"/>
      <c r="QW250" s="238"/>
      <c r="QX250" s="238"/>
      <c r="QY250" s="238"/>
      <c r="QZ250" s="238"/>
      <c r="RA250" s="238"/>
      <c r="RB250" s="238"/>
      <c r="RC250" s="238"/>
      <c r="RD250" s="238"/>
      <c r="RE250" s="238"/>
      <c r="RF250" s="238"/>
      <c r="RG250" s="238"/>
      <c r="RH250" s="238"/>
      <c r="RI250" s="238"/>
      <c r="RJ250" s="238"/>
      <c r="RK250" s="238"/>
      <c r="RL250" s="238"/>
      <c r="RM250" s="238"/>
      <c r="RN250" s="238"/>
      <c r="RO250" s="238"/>
      <c r="RP250" s="238"/>
      <c r="RQ250" s="238"/>
      <c r="RR250" s="238"/>
      <c r="RS250" s="238"/>
      <c r="RT250" s="238"/>
      <c r="RU250" s="238"/>
      <c r="RV250" s="238"/>
      <c r="RW250" s="238"/>
      <c r="RX250" s="238"/>
      <c r="RY250" s="238"/>
      <c r="RZ250" s="238"/>
      <c r="SA250" s="238"/>
      <c r="SB250" s="238"/>
      <c r="SC250" s="238"/>
      <c r="SD250" s="238"/>
      <c r="SE250" s="238"/>
      <c r="SF250" s="238"/>
      <c r="SG250" s="238"/>
      <c r="SH250" s="238"/>
      <c r="SI250" s="238"/>
      <c r="SJ250" s="238"/>
      <c r="SK250" s="238"/>
      <c r="SL250" s="238"/>
      <c r="SM250" s="238"/>
      <c r="SN250" s="238"/>
      <c r="SO250" s="238"/>
      <c r="SP250" s="238"/>
      <c r="SQ250" s="238"/>
      <c r="SR250" s="238"/>
      <c r="SS250" s="238"/>
      <c r="ST250" s="238"/>
      <c r="SU250" s="238"/>
      <c r="SV250" s="238"/>
      <c r="SW250" s="238"/>
      <c r="SX250" s="238"/>
      <c r="SY250" s="238"/>
      <c r="SZ250" s="238"/>
      <c r="TA250" s="238"/>
      <c r="TB250" s="238"/>
      <c r="TC250" s="238"/>
      <c r="TD250" s="238"/>
      <c r="TE250" s="238"/>
      <c r="TF250" s="238"/>
      <c r="TG250" s="238"/>
      <c r="TH250" s="238"/>
      <c r="TI250" s="238"/>
      <c r="TJ250" s="238"/>
      <c r="TK250" s="238"/>
      <c r="TL250" s="238"/>
      <c r="TM250" s="238"/>
      <c r="TN250" s="238"/>
      <c r="TO250" s="238"/>
      <c r="TP250" s="238"/>
      <c r="TQ250" s="238"/>
      <c r="TR250" s="238"/>
      <c r="TS250" s="238"/>
      <c r="TT250" s="238"/>
      <c r="TU250" s="238"/>
      <c r="TV250" s="238"/>
      <c r="TW250" s="238"/>
      <c r="TX250" s="238"/>
      <c r="TY250" s="238"/>
      <c r="TZ250" s="238"/>
      <c r="UA250" s="238"/>
      <c r="UB250" s="238"/>
      <c r="UC250" s="238"/>
      <c r="UD250" s="238"/>
      <c r="UE250" s="238"/>
      <c r="UF250" s="238"/>
      <c r="UG250" s="238"/>
      <c r="UH250" s="238"/>
      <c r="UI250" s="238"/>
      <c r="UJ250" s="238"/>
      <c r="UK250" s="238"/>
      <c r="UL250" s="238"/>
      <c r="UM250" s="238"/>
      <c r="UN250" s="238"/>
      <c r="UO250" s="238"/>
      <c r="UP250" s="238"/>
      <c r="UQ250" s="238"/>
      <c r="UR250" s="238"/>
      <c r="US250" s="238"/>
      <c r="UT250" s="238"/>
      <c r="UU250" s="238"/>
      <c r="UV250" s="238"/>
      <c r="UW250" s="238"/>
      <c r="UX250" s="238"/>
      <c r="UY250" s="238"/>
      <c r="UZ250" s="238"/>
      <c r="VA250" s="238"/>
      <c r="VB250" s="238"/>
      <c r="VC250" s="238"/>
      <c r="VD250" s="238"/>
      <c r="VE250" s="238"/>
      <c r="VF250" s="238"/>
      <c r="VG250" s="238"/>
      <c r="VH250" s="238"/>
      <c r="VI250" s="238"/>
      <c r="VJ250" s="238"/>
      <c r="VK250" s="238"/>
      <c r="VL250" s="238"/>
      <c r="VM250" s="238"/>
      <c r="VN250" s="238"/>
      <c r="VO250" s="238"/>
      <c r="VP250" s="238"/>
      <c r="VQ250" s="238"/>
      <c r="VR250" s="238"/>
      <c r="VS250" s="238"/>
      <c r="VT250" s="238"/>
      <c r="VU250" s="238"/>
      <c r="VV250" s="238"/>
      <c r="VW250" s="238"/>
      <c r="VX250" s="238"/>
      <c r="VY250" s="238"/>
      <c r="VZ250" s="238"/>
      <c r="WA250" s="238"/>
      <c r="WB250" s="238"/>
      <c r="WC250" s="238"/>
      <c r="WD250" s="238"/>
      <c r="WE250" s="238"/>
      <c r="WF250" s="238"/>
      <c r="WG250" s="238"/>
      <c r="WH250" s="238"/>
      <c r="WI250" s="238"/>
      <c r="WJ250" s="238"/>
      <c r="WK250" s="238"/>
      <c r="WL250" s="238"/>
      <c r="WM250" s="238"/>
      <c r="WN250" s="238"/>
      <c r="WO250" s="238"/>
      <c r="WP250" s="238"/>
      <c r="WQ250" s="238"/>
      <c r="WR250" s="238"/>
      <c r="WS250" s="238"/>
      <c r="WT250" s="238"/>
      <c r="WU250" s="238"/>
      <c r="WV250" s="238"/>
      <c r="WW250" s="238"/>
      <c r="WX250" s="238"/>
      <c r="WY250" s="238"/>
      <c r="WZ250" s="238"/>
      <c r="XA250" s="238"/>
      <c r="XB250" s="238"/>
      <c r="XC250" s="238"/>
      <c r="XD250" s="238"/>
      <c r="XE250" s="238"/>
      <c r="XF250" s="238"/>
      <c r="XG250" s="238"/>
      <c r="XH250" s="238"/>
      <c r="XI250" s="238"/>
      <c r="XJ250" s="238"/>
      <c r="XK250" s="238"/>
      <c r="XL250" s="238"/>
      <c r="XM250" s="238"/>
      <c r="XN250" s="238"/>
      <c r="XO250" s="238"/>
      <c r="XP250" s="238"/>
      <c r="XQ250" s="238"/>
      <c r="XR250" s="238"/>
      <c r="XS250" s="238"/>
      <c r="XT250" s="238"/>
      <c r="XU250" s="238"/>
      <c r="XV250" s="238"/>
      <c r="XW250" s="238"/>
      <c r="XX250" s="238"/>
      <c r="XY250" s="238"/>
      <c r="XZ250" s="238"/>
      <c r="YA250" s="238"/>
      <c r="YB250" s="238"/>
      <c r="YC250" s="238"/>
      <c r="YD250" s="238"/>
      <c r="YE250" s="238"/>
      <c r="YF250" s="238"/>
      <c r="YG250" s="238"/>
      <c r="YH250" s="238"/>
      <c r="YI250" s="238"/>
      <c r="YJ250" s="238"/>
      <c r="YK250" s="238"/>
      <c r="YL250" s="238"/>
      <c r="YM250" s="238"/>
      <c r="YN250" s="238"/>
      <c r="YO250" s="238"/>
      <c r="YP250" s="238"/>
      <c r="YQ250" s="238"/>
      <c r="YR250" s="238"/>
      <c r="YS250" s="238"/>
      <c r="YT250" s="238"/>
      <c r="YU250" s="238"/>
      <c r="YV250" s="238"/>
      <c r="YW250" s="238"/>
      <c r="YX250" s="238"/>
      <c r="YY250" s="238"/>
      <c r="YZ250" s="238"/>
      <c r="ZA250" s="238"/>
      <c r="ZB250" s="238"/>
      <c r="ZC250" s="238"/>
      <c r="ZD250" s="238"/>
      <c r="ZE250" s="238"/>
      <c r="ZF250" s="238"/>
      <c r="ZG250" s="238"/>
      <c r="ZH250" s="238"/>
      <c r="ZI250" s="238"/>
      <c r="ZJ250" s="238"/>
      <c r="ZK250" s="238"/>
      <c r="ZL250" s="238"/>
      <c r="ZM250" s="238"/>
      <c r="ZN250" s="238"/>
      <c r="ZO250" s="238"/>
      <c r="ZP250" s="238"/>
      <c r="ZQ250" s="238"/>
      <c r="ZR250" s="238"/>
      <c r="ZS250" s="238"/>
      <c r="ZT250" s="238"/>
      <c r="ZU250" s="238"/>
      <c r="ZV250" s="238"/>
      <c r="ZW250" s="238"/>
      <c r="ZX250" s="238"/>
      <c r="ZY250" s="238"/>
      <c r="ZZ250" s="238"/>
      <c r="AAA250" s="238"/>
      <c r="AAB250" s="238"/>
      <c r="AAC250" s="238"/>
      <c r="AAD250" s="238"/>
      <c r="AAE250" s="238"/>
      <c r="AAF250" s="238"/>
      <c r="AAG250" s="238"/>
      <c r="AAH250" s="238"/>
      <c r="AAI250" s="238"/>
      <c r="AAJ250" s="238"/>
      <c r="AAK250" s="238"/>
      <c r="AAL250" s="238"/>
      <c r="AAM250" s="238"/>
      <c r="AAN250" s="238"/>
      <c r="AAO250" s="238"/>
      <c r="AAP250" s="238"/>
      <c r="AAQ250" s="238"/>
      <c r="AAR250" s="238"/>
      <c r="AAS250" s="238"/>
      <c r="AAT250" s="238"/>
      <c r="AAU250" s="238"/>
      <c r="AAV250" s="238"/>
      <c r="AAW250" s="238"/>
      <c r="AAX250" s="238"/>
      <c r="AAY250" s="238"/>
      <c r="AAZ250" s="238"/>
      <c r="ABA250" s="238"/>
      <c r="ABB250" s="238"/>
      <c r="ABC250" s="238"/>
      <c r="ABD250" s="238"/>
      <c r="ABE250" s="238"/>
      <c r="ABF250" s="238"/>
      <c r="ABG250" s="238"/>
      <c r="ABH250" s="238"/>
      <c r="ABI250" s="238"/>
      <c r="ABJ250" s="238"/>
      <c r="ABK250" s="238"/>
      <c r="ABL250" s="238"/>
      <c r="ABM250" s="238"/>
      <c r="ABN250" s="238"/>
      <c r="ABO250" s="238"/>
      <c r="ABP250" s="238"/>
      <c r="ABQ250" s="238"/>
      <c r="ABR250" s="238"/>
      <c r="ABS250" s="238"/>
      <c r="ABT250" s="238"/>
      <c r="ABU250" s="238"/>
      <c r="ABV250" s="238"/>
      <c r="ABW250" s="238"/>
      <c r="ABX250" s="238"/>
      <c r="ABY250" s="238"/>
      <c r="ABZ250" s="238"/>
      <c r="ACA250" s="238"/>
      <c r="ACB250" s="238"/>
      <c r="ACC250" s="238"/>
      <c r="ACD250" s="238"/>
      <c r="ACE250" s="238"/>
      <c r="ACF250" s="238"/>
      <c r="ACG250" s="238"/>
      <c r="ACH250" s="238"/>
      <c r="ACI250" s="238"/>
      <c r="ACJ250" s="238"/>
      <c r="ACK250" s="238"/>
      <c r="ACL250" s="238"/>
      <c r="ACM250" s="238"/>
      <c r="ACN250" s="238"/>
      <c r="ACO250" s="238"/>
      <c r="ACP250" s="238"/>
      <c r="ACQ250" s="238"/>
      <c r="ACR250" s="238"/>
      <c r="ACS250" s="238"/>
      <c r="ACT250" s="238"/>
      <c r="ACU250" s="238"/>
      <c r="ACV250" s="238"/>
      <c r="ACW250" s="238"/>
      <c r="ACX250" s="238"/>
      <c r="ACY250" s="238"/>
      <c r="ACZ250" s="238"/>
      <c r="ADA250" s="238"/>
      <c r="ADB250" s="238"/>
      <c r="ADC250" s="238"/>
      <c r="ADD250" s="238"/>
      <c r="ADE250" s="238"/>
      <c r="ADF250" s="238"/>
      <c r="ADG250" s="238"/>
      <c r="ADH250" s="238"/>
      <c r="ADI250" s="238"/>
      <c r="ADJ250" s="238"/>
      <c r="ADK250" s="238"/>
      <c r="ADL250" s="238"/>
      <c r="ADM250" s="238"/>
      <c r="ADN250" s="238"/>
      <c r="ADO250" s="238"/>
      <c r="ADP250" s="238"/>
      <c r="ADQ250" s="238"/>
      <c r="ADR250" s="238"/>
      <c r="ADS250" s="238"/>
      <c r="ADT250" s="238"/>
      <c r="ADU250" s="238"/>
      <c r="ADV250" s="238"/>
      <c r="ADW250" s="238"/>
      <c r="ADX250" s="238"/>
      <c r="ADY250" s="238"/>
      <c r="ADZ250" s="238"/>
      <c r="AEA250" s="238"/>
      <c r="AEB250" s="238"/>
      <c r="AEC250" s="238"/>
      <c r="AED250" s="238"/>
      <c r="AEE250" s="238"/>
      <c r="AEF250" s="238"/>
      <c r="AEG250" s="238"/>
      <c r="AEH250" s="238"/>
      <c r="AEI250" s="238"/>
      <c r="AEJ250" s="238"/>
      <c r="AEK250" s="238"/>
      <c r="AEL250" s="238"/>
      <c r="AEM250" s="238"/>
      <c r="AEN250" s="238"/>
      <c r="AEO250" s="238"/>
      <c r="AEP250" s="238"/>
      <c r="AEQ250" s="238"/>
      <c r="AER250" s="238"/>
      <c r="AES250" s="238"/>
      <c r="AET250" s="238"/>
      <c r="AEU250" s="238"/>
      <c r="AEV250" s="238"/>
      <c r="AEW250" s="238"/>
      <c r="AEX250" s="238"/>
      <c r="AEY250" s="238"/>
      <c r="AEZ250" s="238"/>
      <c r="AFA250" s="238"/>
      <c r="AFB250" s="238"/>
      <c r="AFC250" s="238"/>
      <c r="AFD250" s="238"/>
      <c r="AFE250" s="238"/>
      <c r="AFF250" s="238"/>
      <c r="AFG250" s="238"/>
      <c r="AFH250" s="238"/>
      <c r="AFI250" s="238"/>
      <c r="AFJ250" s="238"/>
      <c r="AFK250" s="238"/>
      <c r="AFL250" s="238"/>
      <c r="AFM250" s="238"/>
      <c r="AFN250" s="238"/>
      <c r="AFO250" s="238"/>
      <c r="AFP250" s="238"/>
      <c r="AFQ250" s="238"/>
      <c r="AFR250" s="238"/>
      <c r="AFS250" s="238"/>
      <c r="AFT250" s="238"/>
      <c r="AFU250" s="238"/>
      <c r="AFV250" s="238"/>
      <c r="AFW250" s="238"/>
      <c r="AFX250" s="238"/>
      <c r="AFY250" s="238"/>
      <c r="AFZ250" s="238"/>
      <c r="AGA250" s="238"/>
      <c r="AGB250" s="238"/>
      <c r="AGC250" s="238"/>
      <c r="AGD250" s="238"/>
      <c r="AGE250" s="238"/>
      <c r="AGF250" s="238"/>
      <c r="AGG250" s="238"/>
      <c r="AGH250" s="238"/>
      <c r="AGI250" s="238"/>
      <c r="AGJ250" s="238"/>
      <c r="AGK250" s="238"/>
      <c r="AGL250" s="238"/>
      <c r="AGM250" s="238"/>
      <c r="AGN250" s="238"/>
      <c r="AGO250" s="238"/>
      <c r="AGP250" s="238"/>
      <c r="AGQ250" s="238"/>
      <c r="AGR250" s="238"/>
      <c r="AGS250" s="238"/>
      <c r="AGT250" s="238"/>
      <c r="AGU250" s="238"/>
      <c r="AGV250" s="238"/>
      <c r="AGW250" s="238"/>
      <c r="AGX250" s="238"/>
      <c r="AGY250" s="238"/>
      <c r="AGZ250" s="238"/>
      <c r="AHA250" s="238"/>
      <c r="AHB250" s="238"/>
      <c r="AHC250" s="238"/>
      <c r="AHD250" s="238"/>
      <c r="AHE250" s="238"/>
      <c r="AHF250" s="238"/>
      <c r="AHG250" s="238"/>
      <c r="AHH250" s="238"/>
      <c r="AHI250" s="238"/>
      <c r="AHJ250" s="238"/>
      <c r="AHK250" s="238"/>
      <c r="AHL250" s="238"/>
      <c r="AHM250" s="238"/>
      <c r="AHN250" s="238"/>
      <c r="AHO250" s="238"/>
      <c r="AHP250" s="238"/>
      <c r="AHQ250" s="238"/>
      <c r="AHR250" s="238"/>
      <c r="AHS250" s="238"/>
      <c r="AHT250" s="238"/>
      <c r="AHU250" s="238"/>
      <c r="AHV250" s="238"/>
      <c r="AHW250" s="238"/>
      <c r="AHX250" s="238"/>
      <c r="AHY250" s="238"/>
      <c r="AHZ250" s="238"/>
      <c r="AIA250" s="238"/>
      <c r="AIB250" s="238"/>
      <c r="AIC250" s="238"/>
      <c r="AID250" s="238"/>
      <c r="AIE250" s="238"/>
      <c r="AIF250" s="238"/>
      <c r="AIG250" s="238"/>
      <c r="AIH250" s="238"/>
      <c r="AII250" s="238"/>
      <c r="AIJ250" s="238"/>
      <c r="AIK250" s="238"/>
      <c r="AIL250" s="238"/>
      <c r="AIM250" s="238"/>
      <c r="AIN250" s="238"/>
      <c r="AIO250" s="238"/>
      <c r="AIP250" s="238"/>
      <c r="AIQ250" s="238"/>
      <c r="AIR250" s="238"/>
      <c r="AIS250" s="238"/>
      <c r="AIT250" s="238"/>
      <c r="AIU250" s="238"/>
      <c r="AIV250" s="238"/>
      <c r="AIW250" s="238"/>
      <c r="AIX250" s="238"/>
      <c r="AIY250" s="238"/>
      <c r="AIZ250" s="238"/>
      <c r="AJA250" s="238"/>
      <c r="AJB250" s="238"/>
      <c r="AJC250" s="238"/>
      <c r="AJD250" s="238"/>
      <c r="AJE250" s="238"/>
      <c r="AJF250" s="238"/>
      <c r="AJG250" s="238"/>
      <c r="AJH250" s="238"/>
      <c r="AJI250" s="238"/>
      <c r="AJJ250" s="238"/>
      <c r="AJK250" s="238"/>
      <c r="AJL250" s="238"/>
      <c r="AJM250" s="238"/>
      <c r="AJN250" s="238"/>
      <c r="AJO250" s="238"/>
      <c r="AJP250" s="238"/>
      <c r="AJQ250" s="238"/>
      <c r="AJR250" s="238"/>
      <c r="AJS250" s="238"/>
      <c r="AJT250" s="238"/>
      <c r="AJU250" s="238"/>
      <c r="AJV250" s="238"/>
      <c r="AJW250" s="238"/>
      <c r="AJX250" s="238"/>
      <c r="AJY250" s="238"/>
      <c r="AJZ250" s="238"/>
      <c r="AKA250" s="238"/>
      <c r="AKB250" s="238"/>
      <c r="AKC250" s="238"/>
      <c r="AKD250" s="238"/>
      <c r="AKE250" s="238"/>
      <c r="AKF250" s="238"/>
      <c r="AKG250" s="238"/>
      <c r="AKH250" s="238"/>
      <c r="AKI250" s="238"/>
      <c r="AKJ250" s="238"/>
      <c r="AKK250" s="238"/>
      <c r="AKL250" s="238"/>
      <c r="AKM250" s="238"/>
      <c r="AKN250" s="238"/>
      <c r="AKO250" s="238"/>
      <c r="AKP250" s="238"/>
      <c r="AKQ250" s="238"/>
      <c r="AKR250" s="238"/>
      <c r="AKS250" s="238"/>
      <c r="AKT250" s="238"/>
      <c r="AKU250" s="238"/>
      <c r="AKV250" s="238"/>
      <c r="AKW250" s="238"/>
      <c r="AKX250" s="238"/>
      <c r="AKY250" s="238"/>
      <c r="AKZ250" s="238"/>
      <c r="ALA250" s="238"/>
      <c r="ALB250" s="238"/>
      <c r="ALC250" s="238"/>
      <c r="ALD250" s="238"/>
      <c r="ALE250" s="238"/>
      <c r="ALF250" s="238"/>
      <c r="ALG250" s="238"/>
      <c r="ALH250" s="238"/>
      <c r="ALI250" s="238"/>
      <c r="ALJ250" s="238"/>
      <c r="ALK250" s="238"/>
      <c r="ALL250" s="238"/>
      <c r="ALM250" s="238"/>
      <c r="ALN250" s="238"/>
      <c r="ALO250" s="238"/>
      <c r="ALP250" s="238"/>
      <c r="ALQ250" s="238"/>
      <c r="ALR250" s="238"/>
      <c r="ALS250" s="238"/>
      <c r="ALT250" s="238"/>
      <c r="ALU250" s="238"/>
      <c r="ALV250" s="238"/>
      <c r="ALW250" s="238"/>
      <c r="ALX250" s="238"/>
      <c r="ALY250" s="238"/>
      <c r="ALZ250" s="238"/>
      <c r="AMA250" s="238"/>
      <c r="AMB250" s="238"/>
      <c r="AMC250" s="238"/>
      <c r="AMD250" s="238"/>
      <c r="AME250" s="238"/>
      <c r="AMF250" s="238"/>
      <c r="AMG250" s="238"/>
      <c r="AMH250" s="238"/>
      <c r="AMI250" s="238"/>
      <c r="AMJ250" s="238"/>
      <c r="AMK250" s="238"/>
    </row>
    <row r="251" spans="1:1025" s="240" customFormat="1" x14ac:dyDescent="0.2">
      <c r="A251" s="268"/>
      <c r="B251" s="269"/>
      <c r="C251" s="260"/>
      <c r="D251" s="261"/>
      <c r="E251" s="262"/>
      <c r="F251" s="359"/>
      <c r="G251" s="267"/>
      <c r="H251" s="238"/>
      <c r="I251" s="239"/>
      <c r="J251" s="239"/>
      <c r="L251" s="241"/>
      <c r="N251" s="238"/>
      <c r="O251" s="238"/>
      <c r="P251" s="238"/>
      <c r="Q251" s="238"/>
      <c r="R251" s="238"/>
      <c r="S251" s="238"/>
      <c r="T251" s="238"/>
      <c r="U251" s="238"/>
      <c r="V251" s="238"/>
      <c r="W251" s="238"/>
      <c r="X251" s="238"/>
      <c r="Y251" s="238"/>
      <c r="Z251" s="238"/>
      <c r="AA251" s="238"/>
      <c r="AB251" s="238"/>
      <c r="AC251" s="238"/>
      <c r="AD251" s="238"/>
      <c r="AE251" s="238"/>
      <c r="AF251" s="238"/>
      <c r="AG251" s="238"/>
      <c r="AH251" s="238"/>
      <c r="AI251" s="238"/>
      <c r="AJ251" s="238"/>
      <c r="AK251" s="238"/>
      <c r="AL251" s="238"/>
      <c r="AM251" s="238"/>
      <c r="AN251" s="238"/>
      <c r="AO251" s="238"/>
      <c r="AP251" s="238"/>
      <c r="AQ251" s="238"/>
      <c r="AR251" s="238"/>
      <c r="AS251" s="238"/>
      <c r="AT251" s="238"/>
      <c r="AU251" s="238"/>
      <c r="AV251" s="238"/>
      <c r="AW251" s="238"/>
      <c r="AX251" s="238"/>
      <c r="AY251" s="238"/>
      <c r="AZ251" s="238"/>
      <c r="BA251" s="238"/>
      <c r="BB251" s="238"/>
      <c r="BC251" s="238"/>
      <c r="BD251" s="238"/>
      <c r="BE251" s="238"/>
      <c r="BF251" s="238"/>
      <c r="BG251" s="238"/>
      <c r="BH251" s="238"/>
      <c r="BI251" s="238"/>
      <c r="BJ251" s="238"/>
      <c r="BK251" s="238"/>
      <c r="BL251" s="238"/>
      <c r="BM251" s="238"/>
      <c r="BN251" s="238"/>
      <c r="BO251" s="238"/>
      <c r="BP251" s="238"/>
      <c r="BQ251" s="238"/>
      <c r="BR251" s="238"/>
      <c r="BS251" s="238"/>
      <c r="BT251" s="238"/>
      <c r="BU251" s="238"/>
      <c r="BV251" s="238"/>
      <c r="BW251" s="238"/>
      <c r="BX251" s="238"/>
      <c r="BY251" s="238"/>
      <c r="BZ251" s="238"/>
      <c r="CA251" s="238"/>
      <c r="CB251" s="238"/>
      <c r="CC251" s="238"/>
      <c r="CD251" s="238"/>
      <c r="CE251" s="238"/>
      <c r="CF251" s="238"/>
      <c r="CG251" s="238"/>
      <c r="CH251" s="238"/>
      <c r="CI251" s="238"/>
      <c r="CJ251" s="238"/>
      <c r="CK251" s="238"/>
      <c r="CL251" s="238"/>
      <c r="CM251" s="238"/>
      <c r="CN251" s="238"/>
      <c r="CO251" s="238"/>
      <c r="CP251" s="238"/>
      <c r="CQ251" s="238"/>
      <c r="CR251" s="238"/>
      <c r="CS251" s="238"/>
      <c r="CT251" s="238"/>
      <c r="CU251" s="238"/>
      <c r="CV251" s="238"/>
      <c r="CW251" s="238"/>
      <c r="CX251" s="238"/>
      <c r="CY251" s="238"/>
      <c r="CZ251" s="238"/>
      <c r="DA251" s="238"/>
      <c r="DB251" s="238"/>
      <c r="DC251" s="238"/>
      <c r="DD251" s="238"/>
      <c r="DE251" s="238"/>
      <c r="DF251" s="238"/>
      <c r="DG251" s="238"/>
      <c r="DH251" s="238"/>
      <c r="DI251" s="238"/>
      <c r="DJ251" s="238"/>
      <c r="DK251" s="238"/>
      <c r="DL251" s="238"/>
      <c r="DM251" s="238"/>
      <c r="DN251" s="238"/>
      <c r="DO251" s="238"/>
      <c r="DP251" s="238"/>
      <c r="DQ251" s="238"/>
      <c r="DR251" s="238"/>
      <c r="DS251" s="238"/>
      <c r="DT251" s="238"/>
      <c r="DU251" s="238"/>
      <c r="DV251" s="238"/>
      <c r="DW251" s="238"/>
      <c r="DX251" s="238"/>
      <c r="DY251" s="238"/>
      <c r="DZ251" s="238"/>
      <c r="EA251" s="238"/>
      <c r="EB251" s="238"/>
      <c r="EC251" s="238"/>
      <c r="ED251" s="238"/>
      <c r="EE251" s="238"/>
      <c r="EF251" s="238"/>
      <c r="EG251" s="238"/>
      <c r="EH251" s="238"/>
      <c r="EI251" s="238"/>
      <c r="EJ251" s="238"/>
      <c r="EK251" s="238"/>
      <c r="EL251" s="238"/>
      <c r="EM251" s="238"/>
      <c r="EN251" s="238"/>
      <c r="EO251" s="238"/>
      <c r="EP251" s="238"/>
      <c r="EQ251" s="238"/>
      <c r="ER251" s="238"/>
      <c r="ES251" s="238"/>
      <c r="ET251" s="238"/>
      <c r="EU251" s="238"/>
      <c r="EV251" s="238"/>
      <c r="EW251" s="238"/>
      <c r="EX251" s="238"/>
      <c r="EY251" s="238"/>
      <c r="EZ251" s="238"/>
      <c r="FA251" s="238"/>
      <c r="FB251" s="238"/>
      <c r="FC251" s="238"/>
      <c r="FD251" s="238"/>
      <c r="FE251" s="238"/>
      <c r="FF251" s="238"/>
      <c r="FG251" s="238"/>
      <c r="FH251" s="238"/>
      <c r="FI251" s="238"/>
      <c r="FJ251" s="238"/>
      <c r="FK251" s="238"/>
      <c r="FL251" s="238"/>
      <c r="FM251" s="238"/>
      <c r="FN251" s="238"/>
      <c r="FO251" s="238"/>
      <c r="FP251" s="238"/>
      <c r="FQ251" s="238"/>
      <c r="FR251" s="238"/>
      <c r="FS251" s="238"/>
      <c r="FT251" s="238"/>
      <c r="FU251" s="238"/>
      <c r="FV251" s="238"/>
      <c r="FW251" s="238"/>
      <c r="FX251" s="238"/>
      <c r="FY251" s="238"/>
      <c r="FZ251" s="238"/>
      <c r="GA251" s="238"/>
      <c r="GB251" s="238"/>
      <c r="GC251" s="238"/>
      <c r="GD251" s="238"/>
      <c r="GE251" s="238"/>
      <c r="GF251" s="238"/>
      <c r="GG251" s="238"/>
      <c r="GH251" s="238"/>
      <c r="GI251" s="238"/>
      <c r="GJ251" s="238"/>
      <c r="GK251" s="238"/>
      <c r="GL251" s="238"/>
      <c r="GM251" s="238"/>
      <c r="GN251" s="238"/>
      <c r="GO251" s="238"/>
      <c r="GP251" s="238"/>
      <c r="GQ251" s="238"/>
      <c r="GR251" s="238"/>
      <c r="GS251" s="238"/>
      <c r="GT251" s="238"/>
      <c r="GU251" s="238"/>
      <c r="GV251" s="238"/>
      <c r="GW251" s="238"/>
      <c r="GX251" s="238"/>
      <c r="GY251" s="238"/>
      <c r="GZ251" s="238"/>
      <c r="HA251" s="238"/>
      <c r="HB251" s="238"/>
      <c r="HC251" s="238"/>
      <c r="HD251" s="238"/>
      <c r="HE251" s="238"/>
      <c r="HF251" s="238"/>
      <c r="HG251" s="238"/>
      <c r="HH251" s="238"/>
      <c r="HI251" s="238"/>
      <c r="HJ251" s="238"/>
      <c r="HK251" s="238"/>
      <c r="HL251" s="238"/>
      <c r="HM251" s="238"/>
      <c r="HN251" s="238"/>
      <c r="HO251" s="238"/>
      <c r="HP251" s="238"/>
      <c r="HQ251" s="238"/>
      <c r="HR251" s="238"/>
      <c r="HS251" s="238"/>
      <c r="HT251" s="238"/>
      <c r="HU251" s="238"/>
      <c r="HV251" s="238"/>
      <c r="HW251" s="238"/>
      <c r="HX251" s="238"/>
      <c r="HY251" s="238"/>
      <c r="HZ251" s="238"/>
      <c r="IA251" s="238"/>
      <c r="IB251" s="238"/>
      <c r="IC251" s="238"/>
      <c r="ID251" s="238"/>
      <c r="IE251" s="238"/>
      <c r="IF251" s="238"/>
      <c r="IG251" s="238"/>
      <c r="IH251" s="238"/>
      <c r="II251" s="238"/>
      <c r="IJ251" s="238"/>
      <c r="IK251" s="238"/>
      <c r="IL251" s="238"/>
      <c r="IM251" s="238"/>
      <c r="IN251" s="238"/>
      <c r="IO251" s="238"/>
      <c r="IP251" s="238"/>
      <c r="IQ251" s="238"/>
      <c r="IR251" s="238"/>
      <c r="IS251" s="238"/>
      <c r="IT251" s="238"/>
      <c r="IU251" s="238"/>
      <c r="IV251" s="238"/>
      <c r="IW251" s="238"/>
      <c r="IX251" s="238"/>
      <c r="IY251" s="238"/>
      <c r="IZ251" s="238"/>
      <c r="JA251" s="238"/>
      <c r="JB251" s="238"/>
      <c r="JC251" s="238"/>
      <c r="JD251" s="238"/>
      <c r="JE251" s="238"/>
      <c r="JF251" s="238"/>
      <c r="JG251" s="238"/>
      <c r="JH251" s="238"/>
      <c r="JI251" s="238"/>
      <c r="JJ251" s="238"/>
      <c r="JK251" s="238"/>
      <c r="JL251" s="238"/>
      <c r="JM251" s="238"/>
      <c r="JN251" s="238"/>
      <c r="JO251" s="238"/>
      <c r="JP251" s="238"/>
      <c r="JQ251" s="238"/>
      <c r="JR251" s="238"/>
      <c r="JS251" s="238"/>
      <c r="JT251" s="238"/>
      <c r="JU251" s="238"/>
      <c r="JV251" s="238"/>
      <c r="JW251" s="238"/>
      <c r="JX251" s="238"/>
      <c r="JY251" s="238"/>
      <c r="JZ251" s="238"/>
      <c r="KA251" s="238"/>
      <c r="KB251" s="238"/>
      <c r="KC251" s="238"/>
      <c r="KD251" s="238"/>
      <c r="KE251" s="238"/>
      <c r="KF251" s="238"/>
      <c r="KG251" s="238"/>
      <c r="KH251" s="238"/>
      <c r="KI251" s="238"/>
      <c r="KJ251" s="238"/>
      <c r="KK251" s="238"/>
      <c r="KL251" s="238"/>
      <c r="KM251" s="238"/>
      <c r="KN251" s="238"/>
      <c r="KO251" s="238"/>
      <c r="KP251" s="238"/>
      <c r="KQ251" s="238"/>
      <c r="KR251" s="238"/>
      <c r="KS251" s="238"/>
      <c r="KT251" s="238"/>
      <c r="KU251" s="238"/>
      <c r="KV251" s="238"/>
      <c r="KW251" s="238"/>
      <c r="KX251" s="238"/>
      <c r="KY251" s="238"/>
      <c r="KZ251" s="238"/>
      <c r="LA251" s="238"/>
      <c r="LB251" s="238"/>
      <c r="LC251" s="238"/>
      <c r="LD251" s="238"/>
      <c r="LE251" s="238"/>
      <c r="LF251" s="238"/>
      <c r="LG251" s="238"/>
      <c r="LH251" s="238"/>
      <c r="LI251" s="238"/>
      <c r="LJ251" s="238"/>
      <c r="LK251" s="238"/>
      <c r="LL251" s="238"/>
      <c r="LM251" s="238"/>
      <c r="LN251" s="238"/>
      <c r="LO251" s="238"/>
      <c r="LP251" s="238"/>
      <c r="LQ251" s="238"/>
      <c r="LR251" s="238"/>
      <c r="LS251" s="238"/>
      <c r="LT251" s="238"/>
      <c r="LU251" s="238"/>
      <c r="LV251" s="238"/>
      <c r="LW251" s="238"/>
      <c r="LX251" s="238"/>
      <c r="LY251" s="238"/>
      <c r="LZ251" s="238"/>
      <c r="MA251" s="238"/>
      <c r="MB251" s="238"/>
      <c r="MC251" s="238"/>
      <c r="MD251" s="238"/>
      <c r="ME251" s="238"/>
      <c r="MF251" s="238"/>
      <c r="MG251" s="238"/>
      <c r="MH251" s="238"/>
      <c r="MI251" s="238"/>
      <c r="MJ251" s="238"/>
      <c r="MK251" s="238"/>
      <c r="ML251" s="238"/>
      <c r="MM251" s="238"/>
      <c r="MN251" s="238"/>
      <c r="MO251" s="238"/>
      <c r="MP251" s="238"/>
      <c r="MQ251" s="238"/>
      <c r="MR251" s="238"/>
      <c r="MS251" s="238"/>
      <c r="MT251" s="238"/>
      <c r="MU251" s="238"/>
      <c r="MV251" s="238"/>
      <c r="MW251" s="238"/>
      <c r="MX251" s="238"/>
      <c r="MY251" s="238"/>
      <c r="MZ251" s="238"/>
      <c r="NA251" s="238"/>
      <c r="NB251" s="238"/>
      <c r="NC251" s="238"/>
      <c r="ND251" s="238"/>
      <c r="NE251" s="238"/>
      <c r="NF251" s="238"/>
      <c r="NG251" s="238"/>
      <c r="NH251" s="238"/>
      <c r="NI251" s="238"/>
      <c r="NJ251" s="238"/>
      <c r="NK251" s="238"/>
      <c r="NL251" s="238"/>
      <c r="NM251" s="238"/>
      <c r="NN251" s="238"/>
      <c r="NO251" s="238"/>
      <c r="NP251" s="238"/>
      <c r="NQ251" s="238"/>
      <c r="NR251" s="238"/>
      <c r="NS251" s="238"/>
      <c r="NT251" s="238"/>
      <c r="NU251" s="238"/>
      <c r="NV251" s="238"/>
      <c r="NW251" s="238"/>
      <c r="NX251" s="238"/>
      <c r="NY251" s="238"/>
      <c r="NZ251" s="238"/>
      <c r="OA251" s="238"/>
      <c r="OB251" s="238"/>
      <c r="OC251" s="238"/>
      <c r="OD251" s="238"/>
      <c r="OE251" s="238"/>
      <c r="OF251" s="238"/>
      <c r="OG251" s="238"/>
      <c r="OH251" s="238"/>
      <c r="OI251" s="238"/>
      <c r="OJ251" s="238"/>
      <c r="OK251" s="238"/>
      <c r="OL251" s="238"/>
      <c r="OM251" s="238"/>
      <c r="ON251" s="238"/>
      <c r="OO251" s="238"/>
      <c r="OP251" s="238"/>
      <c r="OQ251" s="238"/>
      <c r="OR251" s="238"/>
      <c r="OS251" s="238"/>
      <c r="OT251" s="238"/>
      <c r="OU251" s="238"/>
      <c r="OV251" s="238"/>
      <c r="OW251" s="238"/>
      <c r="OX251" s="238"/>
      <c r="OY251" s="238"/>
      <c r="OZ251" s="238"/>
      <c r="PA251" s="238"/>
      <c r="PB251" s="238"/>
      <c r="PC251" s="238"/>
      <c r="PD251" s="238"/>
      <c r="PE251" s="238"/>
      <c r="PF251" s="238"/>
      <c r="PG251" s="238"/>
      <c r="PH251" s="238"/>
      <c r="PI251" s="238"/>
      <c r="PJ251" s="238"/>
      <c r="PK251" s="238"/>
      <c r="PL251" s="238"/>
      <c r="PM251" s="238"/>
      <c r="PN251" s="238"/>
      <c r="PO251" s="238"/>
      <c r="PP251" s="238"/>
      <c r="PQ251" s="238"/>
      <c r="PR251" s="238"/>
      <c r="PS251" s="238"/>
      <c r="PT251" s="238"/>
      <c r="PU251" s="238"/>
      <c r="PV251" s="238"/>
      <c r="PW251" s="238"/>
      <c r="PX251" s="238"/>
      <c r="PY251" s="238"/>
      <c r="PZ251" s="238"/>
      <c r="QA251" s="238"/>
      <c r="QB251" s="238"/>
      <c r="QC251" s="238"/>
      <c r="QD251" s="238"/>
      <c r="QE251" s="238"/>
      <c r="QF251" s="238"/>
      <c r="QG251" s="238"/>
      <c r="QH251" s="238"/>
      <c r="QI251" s="238"/>
      <c r="QJ251" s="238"/>
      <c r="QK251" s="238"/>
      <c r="QL251" s="238"/>
      <c r="QM251" s="238"/>
      <c r="QN251" s="238"/>
      <c r="QO251" s="238"/>
      <c r="QP251" s="238"/>
      <c r="QQ251" s="238"/>
      <c r="QR251" s="238"/>
      <c r="QS251" s="238"/>
      <c r="QT251" s="238"/>
      <c r="QU251" s="238"/>
      <c r="QV251" s="238"/>
      <c r="QW251" s="238"/>
      <c r="QX251" s="238"/>
      <c r="QY251" s="238"/>
      <c r="QZ251" s="238"/>
      <c r="RA251" s="238"/>
      <c r="RB251" s="238"/>
      <c r="RC251" s="238"/>
      <c r="RD251" s="238"/>
      <c r="RE251" s="238"/>
      <c r="RF251" s="238"/>
      <c r="RG251" s="238"/>
      <c r="RH251" s="238"/>
      <c r="RI251" s="238"/>
      <c r="RJ251" s="238"/>
      <c r="RK251" s="238"/>
      <c r="RL251" s="238"/>
      <c r="RM251" s="238"/>
      <c r="RN251" s="238"/>
      <c r="RO251" s="238"/>
      <c r="RP251" s="238"/>
      <c r="RQ251" s="238"/>
      <c r="RR251" s="238"/>
      <c r="RS251" s="238"/>
      <c r="RT251" s="238"/>
      <c r="RU251" s="238"/>
      <c r="RV251" s="238"/>
      <c r="RW251" s="238"/>
      <c r="RX251" s="238"/>
      <c r="RY251" s="238"/>
      <c r="RZ251" s="238"/>
      <c r="SA251" s="238"/>
      <c r="SB251" s="238"/>
      <c r="SC251" s="238"/>
      <c r="SD251" s="238"/>
      <c r="SE251" s="238"/>
      <c r="SF251" s="238"/>
      <c r="SG251" s="238"/>
      <c r="SH251" s="238"/>
      <c r="SI251" s="238"/>
      <c r="SJ251" s="238"/>
      <c r="SK251" s="238"/>
      <c r="SL251" s="238"/>
      <c r="SM251" s="238"/>
      <c r="SN251" s="238"/>
      <c r="SO251" s="238"/>
      <c r="SP251" s="238"/>
      <c r="SQ251" s="238"/>
      <c r="SR251" s="238"/>
      <c r="SS251" s="238"/>
      <c r="ST251" s="238"/>
      <c r="SU251" s="238"/>
      <c r="SV251" s="238"/>
      <c r="SW251" s="238"/>
      <c r="SX251" s="238"/>
      <c r="SY251" s="238"/>
      <c r="SZ251" s="238"/>
      <c r="TA251" s="238"/>
      <c r="TB251" s="238"/>
      <c r="TC251" s="238"/>
      <c r="TD251" s="238"/>
      <c r="TE251" s="238"/>
      <c r="TF251" s="238"/>
      <c r="TG251" s="238"/>
      <c r="TH251" s="238"/>
      <c r="TI251" s="238"/>
      <c r="TJ251" s="238"/>
      <c r="TK251" s="238"/>
      <c r="TL251" s="238"/>
      <c r="TM251" s="238"/>
      <c r="TN251" s="238"/>
      <c r="TO251" s="238"/>
      <c r="TP251" s="238"/>
      <c r="TQ251" s="238"/>
      <c r="TR251" s="238"/>
      <c r="TS251" s="238"/>
      <c r="TT251" s="238"/>
      <c r="TU251" s="238"/>
      <c r="TV251" s="238"/>
      <c r="TW251" s="238"/>
      <c r="TX251" s="238"/>
      <c r="TY251" s="238"/>
      <c r="TZ251" s="238"/>
      <c r="UA251" s="238"/>
      <c r="UB251" s="238"/>
      <c r="UC251" s="238"/>
      <c r="UD251" s="238"/>
      <c r="UE251" s="238"/>
      <c r="UF251" s="238"/>
      <c r="UG251" s="238"/>
      <c r="UH251" s="238"/>
      <c r="UI251" s="238"/>
      <c r="UJ251" s="238"/>
      <c r="UK251" s="238"/>
      <c r="UL251" s="238"/>
      <c r="UM251" s="238"/>
      <c r="UN251" s="238"/>
      <c r="UO251" s="238"/>
      <c r="UP251" s="238"/>
      <c r="UQ251" s="238"/>
      <c r="UR251" s="238"/>
      <c r="US251" s="238"/>
      <c r="UT251" s="238"/>
      <c r="UU251" s="238"/>
      <c r="UV251" s="238"/>
      <c r="UW251" s="238"/>
      <c r="UX251" s="238"/>
      <c r="UY251" s="238"/>
      <c r="UZ251" s="238"/>
      <c r="VA251" s="238"/>
      <c r="VB251" s="238"/>
      <c r="VC251" s="238"/>
      <c r="VD251" s="238"/>
      <c r="VE251" s="238"/>
      <c r="VF251" s="238"/>
      <c r="VG251" s="238"/>
      <c r="VH251" s="238"/>
      <c r="VI251" s="238"/>
      <c r="VJ251" s="238"/>
      <c r="VK251" s="238"/>
      <c r="VL251" s="238"/>
      <c r="VM251" s="238"/>
      <c r="VN251" s="238"/>
      <c r="VO251" s="238"/>
      <c r="VP251" s="238"/>
      <c r="VQ251" s="238"/>
      <c r="VR251" s="238"/>
      <c r="VS251" s="238"/>
      <c r="VT251" s="238"/>
      <c r="VU251" s="238"/>
      <c r="VV251" s="238"/>
      <c r="VW251" s="238"/>
      <c r="VX251" s="238"/>
      <c r="VY251" s="238"/>
      <c r="VZ251" s="238"/>
      <c r="WA251" s="238"/>
      <c r="WB251" s="238"/>
      <c r="WC251" s="238"/>
      <c r="WD251" s="238"/>
      <c r="WE251" s="238"/>
      <c r="WF251" s="238"/>
      <c r="WG251" s="238"/>
      <c r="WH251" s="238"/>
      <c r="WI251" s="238"/>
      <c r="WJ251" s="238"/>
      <c r="WK251" s="238"/>
      <c r="WL251" s="238"/>
      <c r="WM251" s="238"/>
      <c r="WN251" s="238"/>
      <c r="WO251" s="238"/>
      <c r="WP251" s="238"/>
      <c r="WQ251" s="238"/>
      <c r="WR251" s="238"/>
      <c r="WS251" s="238"/>
      <c r="WT251" s="238"/>
      <c r="WU251" s="238"/>
      <c r="WV251" s="238"/>
      <c r="WW251" s="238"/>
      <c r="WX251" s="238"/>
      <c r="WY251" s="238"/>
      <c r="WZ251" s="238"/>
      <c r="XA251" s="238"/>
      <c r="XB251" s="238"/>
      <c r="XC251" s="238"/>
      <c r="XD251" s="238"/>
      <c r="XE251" s="238"/>
      <c r="XF251" s="238"/>
      <c r="XG251" s="238"/>
      <c r="XH251" s="238"/>
      <c r="XI251" s="238"/>
      <c r="XJ251" s="238"/>
      <c r="XK251" s="238"/>
      <c r="XL251" s="238"/>
      <c r="XM251" s="238"/>
      <c r="XN251" s="238"/>
      <c r="XO251" s="238"/>
      <c r="XP251" s="238"/>
      <c r="XQ251" s="238"/>
      <c r="XR251" s="238"/>
      <c r="XS251" s="238"/>
      <c r="XT251" s="238"/>
      <c r="XU251" s="238"/>
      <c r="XV251" s="238"/>
      <c r="XW251" s="238"/>
      <c r="XX251" s="238"/>
      <c r="XY251" s="238"/>
      <c r="XZ251" s="238"/>
      <c r="YA251" s="238"/>
      <c r="YB251" s="238"/>
      <c r="YC251" s="238"/>
      <c r="YD251" s="238"/>
      <c r="YE251" s="238"/>
      <c r="YF251" s="238"/>
      <c r="YG251" s="238"/>
      <c r="YH251" s="238"/>
      <c r="YI251" s="238"/>
      <c r="YJ251" s="238"/>
      <c r="YK251" s="238"/>
      <c r="YL251" s="238"/>
      <c r="YM251" s="238"/>
      <c r="YN251" s="238"/>
      <c r="YO251" s="238"/>
      <c r="YP251" s="238"/>
      <c r="YQ251" s="238"/>
      <c r="YR251" s="238"/>
      <c r="YS251" s="238"/>
      <c r="YT251" s="238"/>
      <c r="YU251" s="238"/>
      <c r="YV251" s="238"/>
      <c r="YW251" s="238"/>
      <c r="YX251" s="238"/>
      <c r="YY251" s="238"/>
      <c r="YZ251" s="238"/>
      <c r="ZA251" s="238"/>
      <c r="ZB251" s="238"/>
      <c r="ZC251" s="238"/>
      <c r="ZD251" s="238"/>
      <c r="ZE251" s="238"/>
      <c r="ZF251" s="238"/>
      <c r="ZG251" s="238"/>
      <c r="ZH251" s="238"/>
      <c r="ZI251" s="238"/>
      <c r="ZJ251" s="238"/>
      <c r="ZK251" s="238"/>
      <c r="ZL251" s="238"/>
      <c r="ZM251" s="238"/>
      <c r="ZN251" s="238"/>
      <c r="ZO251" s="238"/>
      <c r="ZP251" s="238"/>
      <c r="ZQ251" s="238"/>
      <c r="ZR251" s="238"/>
      <c r="ZS251" s="238"/>
      <c r="ZT251" s="238"/>
      <c r="ZU251" s="238"/>
      <c r="ZV251" s="238"/>
      <c r="ZW251" s="238"/>
      <c r="ZX251" s="238"/>
      <c r="ZY251" s="238"/>
      <c r="ZZ251" s="238"/>
      <c r="AAA251" s="238"/>
      <c r="AAB251" s="238"/>
      <c r="AAC251" s="238"/>
      <c r="AAD251" s="238"/>
      <c r="AAE251" s="238"/>
      <c r="AAF251" s="238"/>
      <c r="AAG251" s="238"/>
      <c r="AAH251" s="238"/>
      <c r="AAI251" s="238"/>
      <c r="AAJ251" s="238"/>
      <c r="AAK251" s="238"/>
      <c r="AAL251" s="238"/>
      <c r="AAM251" s="238"/>
      <c r="AAN251" s="238"/>
      <c r="AAO251" s="238"/>
      <c r="AAP251" s="238"/>
      <c r="AAQ251" s="238"/>
      <c r="AAR251" s="238"/>
      <c r="AAS251" s="238"/>
      <c r="AAT251" s="238"/>
      <c r="AAU251" s="238"/>
      <c r="AAV251" s="238"/>
      <c r="AAW251" s="238"/>
      <c r="AAX251" s="238"/>
      <c r="AAY251" s="238"/>
      <c r="AAZ251" s="238"/>
      <c r="ABA251" s="238"/>
      <c r="ABB251" s="238"/>
      <c r="ABC251" s="238"/>
      <c r="ABD251" s="238"/>
      <c r="ABE251" s="238"/>
      <c r="ABF251" s="238"/>
      <c r="ABG251" s="238"/>
      <c r="ABH251" s="238"/>
      <c r="ABI251" s="238"/>
      <c r="ABJ251" s="238"/>
      <c r="ABK251" s="238"/>
      <c r="ABL251" s="238"/>
      <c r="ABM251" s="238"/>
      <c r="ABN251" s="238"/>
      <c r="ABO251" s="238"/>
      <c r="ABP251" s="238"/>
      <c r="ABQ251" s="238"/>
      <c r="ABR251" s="238"/>
      <c r="ABS251" s="238"/>
      <c r="ABT251" s="238"/>
      <c r="ABU251" s="238"/>
      <c r="ABV251" s="238"/>
      <c r="ABW251" s="238"/>
      <c r="ABX251" s="238"/>
      <c r="ABY251" s="238"/>
      <c r="ABZ251" s="238"/>
      <c r="ACA251" s="238"/>
      <c r="ACB251" s="238"/>
      <c r="ACC251" s="238"/>
      <c r="ACD251" s="238"/>
      <c r="ACE251" s="238"/>
      <c r="ACF251" s="238"/>
      <c r="ACG251" s="238"/>
      <c r="ACH251" s="238"/>
      <c r="ACI251" s="238"/>
      <c r="ACJ251" s="238"/>
      <c r="ACK251" s="238"/>
      <c r="ACL251" s="238"/>
      <c r="ACM251" s="238"/>
      <c r="ACN251" s="238"/>
      <c r="ACO251" s="238"/>
      <c r="ACP251" s="238"/>
      <c r="ACQ251" s="238"/>
      <c r="ACR251" s="238"/>
      <c r="ACS251" s="238"/>
      <c r="ACT251" s="238"/>
      <c r="ACU251" s="238"/>
      <c r="ACV251" s="238"/>
      <c r="ACW251" s="238"/>
      <c r="ACX251" s="238"/>
      <c r="ACY251" s="238"/>
      <c r="ACZ251" s="238"/>
      <c r="ADA251" s="238"/>
      <c r="ADB251" s="238"/>
      <c r="ADC251" s="238"/>
      <c r="ADD251" s="238"/>
      <c r="ADE251" s="238"/>
      <c r="ADF251" s="238"/>
      <c r="ADG251" s="238"/>
      <c r="ADH251" s="238"/>
      <c r="ADI251" s="238"/>
      <c r="ADJ251" s="238"/>
      <c r="ADK251" s="238"/>
      <c r="ADL251" s="238"/>
      <c r="ADM251" s="238"/>
      <c r="ADN251" s="238"/>
      <c r="ADO251" s="238"/>
      <c r="ADP251" s="238"/>
      <c r="ADQ251" s="238"/>
      <c r="ADR251" s="238"/>
      <c r="ADS251" s="238"/>
      <c r="ADT251" s="238"/>
      <c r="ADU251" s="238"/>
      <c r="ADV251" s="238"/>
      <c r="ADW251" s="238"/>
      <c r="ADX251" s="238"/>
      <c r="ADY251" s="238"/>
      <c r="ADZ251" s="238"/>
      <c r="AEA251" s="238"/>
      <c r="AEB251" s="238"/>
      <c r="AEC251" s="238"/>
      <c r="AED251" s="238"/>
      <c r="AEE251" s="238"/>
      <c r="AEF251" s="238"/>
      <c r="AEG251" s="238"/>
      <c r="AEH251" s="238"/>
      <c r="AEI251" s="238"/>
      <c r="AEJ251" s="238"/>
      <c r="AEK251" s="238"/>
      <c r="AEL251" s="238"/>
      <c r="AEM251" s="238"/>
      <c r="AEN251" s="238"/>
      <c r="AEO251" s="238"/>
      <c r="AEP251" s="238"/>
      <c r="AEQ251" s="238"/>
      <c r="AER251" s="238"/>
      <c r="AES251" s="238"/>
      <c r="AET251" s="238"/>
      <c r="AEU251" s="238"/>
      <c r="AEV251" s="238"/>
      <c r="AEW251" s="238"/>
      <c r="AEX251" s="238"/>
      <c r="AEY251" s="238"/>
      <c r="AEZ251" s="238"/>
      <c r="AFA251" s="238"/>
      <c r="AFB251" s="238"/>
      <c r="AFC251" s="238"/>
      <c r="AFD251" s="238"/>
      <c r="AFE251" s="238"/>
      <c r="AFF251" s="238"/>
      <c r="AFG251" s="238"/>
      <c r="AFH251" s="238"/>
      <c r="AFI251" s="238"/>
      <c r="AFJ251" s="238"/>
      <c r="AFK251" s="238"/>
      <c r="AFL251" s="238"/>
      <c r="AFM251" s="238"/>
      <c r="AFN251" s="238"/>
      <c r="AFO251" s="238"/>
      <c r="AFP251" s="238"/>
      <c r="AFQ251" s="238"/>
      <c r="AFR251" s="238"/>
      <c r="AFS251" s="238"/>
      <c r="AFT251" s="238"/>
      <c r="AFU251" s="238"/>
      <c r="AFV251" s="238"/>
      <c r="AFW251" s="238"/>
      <c r="AFX251" s="238"/>
      <c r="AFY251" s="238"/>
      <c r="AFZ251" s="238"/>
      <c r="AGA251" s="238"/>
      <c r="AGB251" s="238"/>
      <c r="AGC251" s="238"/>
      <c r="AGD251" s="238"/>
      <c r="AGE251" s="238"/>
      <c r="AGF251" s="238"/>
      <c r="AGG251" s="238"/>
      <c r="AGH251" s="238"/>
      <c r="AGI251" s="238"/>
      <c r="AGJ251" s="238"/>
      <c r="AGK251" s="238"/>
      <c r="AGL251" s="238"/>
      <c r="AGM251" s="238"/>
      <c r="AGN251" s="238"/>
      <c r="AGO251" s="238"/>
      <c r="AGP251" s="238"/>
      <c r="AGQ251" s="238"/>
      <c r="AGR251" s="238"/>
      <c r="AGS251" s="238"/>
      <c r="AGT251" s="238"/>
      <c r="AGU251" s="238"/>
      <c r="AGV251" s="238"/>
      <c r="AGW251" s="238"/>
      <c r="AGX251" s="238"/>
      <c r="AGY251" s="238"/>
      <c r="AGZ251" s="238"/>
      <c r="AHA251" s="238"/>
      <c r="AHB251" s="238"/>
      <c r="AHC251" s="238"/>
      <c r="AHD251" s="238"/>
      <c r="AHE251" s="238"/>
      <c r="AHF251" s="238"/>
      <c r="AHG251" s="238"/>
      <c r="AHH251" s="238"/>
      <c r="AHI251" s="238"/>
      <c r="AHJ251" s="238"/>
      <c r="AHK251" s="238"/>
      <c r="AHL251" s="238"/>
      <c r="AHM251" s="238"/>
      <c r="AHN251" s="238"/>
      <c r="AHO251" s="238"/>
      <c r="AHP251" s="238"/>
      <c r="AHQ251" s="238"/>
      <c r="AHR251" s="238"/>
      <c r="AHS251" s="238"/>
      <c r="AHT251" s="238"/>
      <c r="AHU251" s="238"/>
      <c r="AHV251" s="238"/>
      <c r="AHW251" s="238"/>
      <c r="AHX251" s="238"/>
      <c r="AHY251" s="238"/>
      <c r="AHZ251" s="238"/>
      <c r="AIA251" s="238"/>
      <c r="AIB251" s="238"/>
      <c r="AIC251" s="238"/>
      <c r="AID251" s="238"/>
      <c r="AIE251" s="238"/>
      <c r="AIF251" s="238"/>
      <c r="AIG251" s="238"/>
      <c r="AIH251" s="238"/>
      <c r="AII251" s="238"/>
      <c r="AIJ251" s="238"/>
      <c r="AIK251" s="238"/>
      <c r="AIL251" s="238"/>
      <c r="AIM251" s="238"/>
      <c r="AIN251" s="238"/>
      <c r="AIO251" s="238"/>
      <c r="AIP251" s="238"/>
      <c r="AIQ251" s="238"/>
      <c r="AIR251" s="238"/>
      <c r="AIS251" s="238"/>
      <c r="AIT251" s="238"/>
      <c r="AIU251" s="238"/>
      <c r="AIV251" s="238"/>
      <c r="AIW251" s="238"/>
      <c r="AIX251" s="238"/>
      <c r="AIY251" s="238"/>
      <c r="AIZ251" s="238"/>
      <c r="AJA251" s="238"/>
      <c r="AJB251" s="238"/>
      <c r="AJC251" s="238"/>
      <c r="AJD251" s="238"/>
      <c r="AJE251" s="238"/>
      <c r="AJF251" s="238"/>
      <c r="AJG251" s="238"/>
      <c r="AJH251" s="238"/>
      <c r="AJI251" s="238"/>
      <c r="AJJ251" s="238"/>
      <c r="AJK251" s="238"/>
      <c r="AJL251" s="238"/>
      <c r="AJM251" s="238"/>
      <c r="AJN251" s="238"/>
      <c r="AJO251" s="238"/>
      <c r="AJP251" s="238"/>
      <c r="AJQ251" s="238"/>
      <c r="AJR251" s="238"/>
      <c r="AJS251" s="238"/>
      <c r="AJT251" s="238"/>
      <c r="AJU251" s="238"/>
      <c r="AJV251" s="238"/>
      <c r="AJW251" s="238"/>
      <c r="AJX251" s="238"/>
      <c r="AJY251" s="238"/>
      <c r="AJZ251" s="238"/>
      <c r="AKA251" s="238"/>
      <c r="AKB251" s="238"/>
      <c r="AKC251" s="238"/>
      <c r="AKD251" s="238"/>
      <c r="AKE251" s="238"/>
      <c r="AKF251" s="238"/>
      <c r="AKG251" s="238"/>
      <c r="AKH251" s="238"/>
      <c r="AKI251" s="238"/>
      <c r="AKJ251" s="238"/>
      <c r="AKK251" s="238"/>
      <c r="AKL251" s="238"/>
      <c r="AKM251" s="238"/>
      <c r="AKN251" s="238"/>
      <c r="AKO251" s="238"/>
      <c r="AKP251" s="238"/>
      <c r="AKQ251" s="238"/>
      <c r="AKR251" s="238"/>
      <c r="AKS251" s="238"/>
      <c r="AKT251" s="238"/>
      <c r="AKU251" s="238"/>
      <c r="AKV251" s="238"/>
      <c r="AKW251" s="238"/>
      <c r="AKX251" s="238"/>
      <c r="AKY251" s="238"/>
      <c r="AKZ251" s="238"/>
      <c r="ALA251" s="238"/>
      <c r="ALB251" s="238"/>
      <c r="ALC251" s="238"/>
      <c r="ALD251" s="238"/>
      <c r="ALE251" s="238"/>
      <c r="ALF251" s="238"/>
      <c r="ALG251" s="238"/>
      <c r="ALH251" s="238"/>
      <c r="ALI251" s="238"/>
      <c r="ALJ251" s="238"/>
      <c r="ALK251" s="238"/>
      <c r="ALL251" s="238"/>
      <c r="ALM251" s="238"/>
      <c r="ALN251" s="238"/>
      <c r="ALO251" s="238"/>
      <c r="ALP251" s="238"/>
      <c r="ALQ251" s="238"/>
      <c r="ALR251" s="238"/>
      <c r="ALS251" s="238"/>
      <c r="ALT251" s="238"/>
      <c r="ALU251" s="238"/>
      <c r="ALV251" s="238"/>
      <c r="ALW251" s="238"/>
      <c r="ALX251" s="238"/>
      <c r="ALY251" s="238"/>
      <c r="ALZ251" s="238"/>
      <c r="AMA251" s="238"/>
      <c r="AMB251" s="238"/>
      <c r="AMC251" s="238"/>
      <c r="AMD251" s="238"/>
      <c r="AME251" s="238"/>
      <c r="AMF251" s="238"/>
      <c r="AMG251" s="238"/>
      <c r="AMH251" s="238"/>
      <c r="AMI251" s="238"/>
      <c r="AMJ251" s="238"/>
      <c r="AMK251" s="238"/>
    </row>
    <row r="252" spans="1:1025" s="240" customFormat="1" ht="51" x14ac:dyDescent="0.2">
      <c r="A252" s="270">
        <f>MAX(A246:A251)+0.01</f>
        <v>4.1699999999999964</v>
      </c>
      <c r="B252" s="261" t="s">
        <v>591</v>
      </c>
      <c r="C252" s="260" t="s">
        <v>592</v>
      </c>
      <c r="D252" s="261" t="s">
        <v>581</v>
      </c>
      <c r="E252" s="262">
        <v>6.5</v>
      </c>
      <c r="F252" s="359"/>
      <c r="G252" s="267">
        <f>E252*F252</f>
        <v>0</v>
      </c>
      <c r="H252" s="238"/>
      <c r="I252" s="239"/>
      <c r="J252" s="239"/>
      <c r="L252" s="241"/>
      <c r="N252" s="238"/>
      <c r="O252" s="238"/>
      <c r="P252" s="238"/>
      <c r="Q252" s="238"/>
      <c r="R252" s="238"/>
      <c r="S252" s="238"/>
      <c r="T252" s="238"/>
      <c r="U252" s="238"/>
      <c r="V252" s="238"/>
      <c r="W252" s="238"/>
      <c r="X252" s="238"/>
      <c r="Y252" s="238"/>
      <c r="Z252" s="238"/>
      <c r="AA252" s="238"/>
      <c r="AB252" s="238"/>
      <c r="AC252" s="238"/>
      <c r="AD252" s="238"/>
      <c r="AE252" s="238"/>
      <c r="AF252" s="238"/>
      <c r="AG252" s="238"/>
      <c r="AH252" s="238"/>
      <c r="AI252" s="238"/>
      <c r="AJ252" s="238"/>
      <c r="AK252" s="238"/>
      <c r="AL252" s="238"/>
      <c r="AM252" s="238"/>
      <c r="AN252" s="238"/>
      <c r="AO252" s="238"/>
      <c r="AP252" s="238"/>
      <c r="AQ252" s="238"/>
      <c r="AR252" s="238"/>
      <c r="AS252" s="238"/>
      <c r="AT252" s="238"/>
      <c r="AU252" s="238"/>
      <c r="AV252" s="238"/>
      <c r="AW252" s="238"/>
      <c r="AX252" s="238"/>
      <c r="AY252" s="238"/>
      <c r="AZ252" s="238"/>
      <c r="BA252" s="238"/>
      <c r="BB252" s="238"/>
      <c r="BC252" s="238"/>
      <c r="BD252" s="238"/>
      <c r="BE252" s="238"/>
      <c r="BF252" s="238"/>
      <c r="BG252" s="238"/>
      <c r="BH252" s="238"/>
      <c r="BI252" s="238"/>
      <c r="BJ252" s="238"/>
      <c r="BK252" s="238"/>
      <c r="BL252" s="238"/>
      <c r="BM252" s="238"/>
      <c r="BN252" s="238"/>
      <c r="BO252" s="238"/>
      <c r="BP252" s="238"/>
      <c r="BQ252" s="238"/>
      <c r="BR252" s="238"/>
      <c r="BS252" s="238"/>
      <c r="BT252" s="238"/>
      <c r="BU252" s="238"/>
      <c r="BV252" s="238"/>
      <c r="BW252" s="238"/>
      <c r="BX252" s="238"/>
      <c r="BY252" s="238"/>
      <c r="BZ252" s="238"/>
      <c r="CA252" s="238"/>
      <c r="CB252" s="238"/>
      <c r="CC252" s="238"/>
      <c r="CD252" s="238"/>
      <c r="CE252" s="238"/>
      <c r="CF252" s="238"/>
      <c r="CG252" s="238"/>
      <c r="CH252" s="238"/>
      <c r="CI252" s="238"/>
      <c r="CJ252" s="238"/>
      <c r="CK252" s="238"/>
      <c r="CL252" s="238"/>
      <c r="CM252" s="238"/>
      <c r="CN252" s="238"/>
      <c r="CO252" s="238"/>
      <c r="CP252" s="238"/>
      <c r="CQ252" s="238"/>
      <c r="CR252" s="238"/>
      <c r="CS252" s="238"/>
      <c r="CT252" s="238"/>
      <c r="CU252" s="238"/>
      <c r="CV252" s="238"/>
      <c r="CW252" s="238"/>
      <c r="CX252" s="238"/>
      <c r="CY252" s="238"/>
      <c r="CZ252" s="238"/>
      <c r="DA252" s="238"/>
      <c r="DB252" s="238"/>
      <c r="DC252" s="238"/>
      <c r="DD252" s="238"/>
      <c r="DE252" s="238"/>
      <c r="DF252" s="238"/>
      <c r="DG252" s="238"/>
      <c r="DH252" s="238"/>
      <c r="DI252" s="238"/>
      <c r="DJ252" s="238"/>
      <c r="DK252" s="238"/>
      <c r="DL252" s="238"/>
      <c r="DM252" s="238"/>
      <c r="DN252" s="238"/>
      <c r="DO252" s="238"/>
      <c r="DP252" s="238"/>
      <c r="DQ252" s="238"/>
      <c r="DR252" s="238"/>
      <c r="DS252" s="238"/>
      <c r="DT252" s="238"/>
      <c r="DU252" s="238"/>
      <c r="DV252" s="238"/>
      <c r="DW252" s="238"/>
      <c r="DX252" s="238"/>
      <c r="DY252" s="238"/>
      <c r="DZ252" s="238"/>
      <c r="EA252" s="238"/>
      <c r="EB252" s="238"/>
      <c r="EC252" s="238"/>
      <c r="ED252" s="238"/>
      <c r="EE252" s="238"/>
      <c r="EF252" s="238"/>
      <c r="EG252" s="238"/>
      <c r="EH252" s="238"/>
      <c r="EI252" s="238"/>
      <c r="EJ252" s="238"/>
      <c r="EK252" s="238"/>
      <c r="EL252" s="238"/>
      <c r="EM252" s="238"/>
      <c r="EN252" s="238"/>
      <c r="EO252" s="238"/>
      <c r="EP252" s="238"/>
      <c r="EQ252" s="238"/>
      <c r="ER252" s="238"/>
      <c r="ES252" s="238"/>
      <c r="ET252" s="238"/>
      <c r="EU252" s="238"/>
      <c r="EV252" s="238"/>
      <c r="EW252" s="238"/>
      <c r="EX252" s="238"/>
      <c r="EY252" s="238"/>
      <c r="EZ252" s="238"/>
      <c r="FA252" s="238"/>
      <c r="FB252" s="238"/>
      <c r="FC252" s="238"/>
      <c r="FD252" s="238"/>
      <c r="FE252" s="238"/>
      <c r="FF252" s="238"/>
      <c r="FG252" s="238"/>
      <c r="FH252" s="238"/>
      <c r="FI252" s="238"/>
      <c r="FJ252" s="238"/>
      <c r="FK252" s="238"/>
      <c r="FL252" s="238"/>
      <c r="FM252" s="238"/>
      <c r="FN252" s="238"/>
      <c r="FO252" s="238"/>
      <c r="FP252" s="238"/>
      <c r="FQ252" s="238"/>
      <c r="FR252" s="238"/>
      <c r="FS252" s="238"/>
      <c r="FT252" s="238"/>
      <c r="FU252" s="238"/>
      <c r="FV252" s="238"/>
      <c r="FW252" s="238"/>
      <c r="FX252" s="238"/>
      <c r="FY252" s="238"/>
      <c r="FZ252" s="238"/>
      <c r="GA252" s="238"/>
      <c r="GB252" s="238"/>
      <c r="GC252" s="238"/>
      <c r="GD252" s="238"/>
      <c r="GE252" s="238"/>
      <c r="GF252" s="238"/>
      <c r="GG252" s="238"/>
      <c r="GH252" s="238"/>
      <c r="GI252" s="238"/>
      <c r="GJ252" s="238"/>
      <c r="GK252" s="238"/>
      <c r="GL252" s="238"/>
      <c r="GM252" s="238"/>
      <c r="GN252" s="238"/>
      <c r="GO252" s="238"/>
      <c r="GP252" s="238"/>
      <c r="GQ252" s="238"/>
      <c r="GR252" s="238"/>
      <c r="GS252" s="238"/>
      <c r="GT252" s="238"/>
      <c r="GU252" s="238"/>
      <c r="GV252" s="238"/>
      <c r="GW252" s="238"/>
      <c r="GX252" s="238"/>
      <c r="GY252" s="238"/>
      <c r="GZ252" s="238"/>
      <c r="HA252" s="238"/>
      <c r="HB252" s="238"/>
      <c r="HC252" s="238"/>
      <c r="HD252" s="238"/>
      <c r="HE252" s="238"/>
      <c r="HF252" s="238"/>
      <c r="HG252" s="238"/>
      <c r="HH252" s="238"/>
      <c r="HI252" s="238"/>
      <c r="HJ252" s="238"/>
      <c r="HK252" s="238"/>
      <c r="HL252" s="238"/>
      <c r="HM252" s="238"/>
      <c r="HN252" s="238"/>
      <c r="HO252" s="238"/>
      <c r="HP252" s="238"/>
      <c r="HQ252" s="238"/>
      <c r="HR252" s="238"/>
      <c r="HS252" s="238"/>
      <c r="HT252" s="238"/>
      <c r="HU252" s="238"/>
      <c r="HV252" s="238"/>
      <c r="HW252" s="238"/>
      <c r="HX252" s="238"/>
      <c r="HY252" s="238"/>
      <c r="HZ252" s="238"/>
      <c r="IA252" s="238"/>
      <c r="IB252" s="238"/>
      <c r="IC252" s="238"/>
      <c r="ID252" s="238"/>
      <c r="IE252" s="238"/>
      <c r="IF252" s="238"/>
      <c r="IG252" s="238"/>
      <c r="IH252" s="238"/>
      <c r="II252" s="238"/>
      <c r="IJ252" s="238"/>
      <c r="IK252" s="238"/>
      <c r="IL252" s="238"/>
      <c r="IM252" s="238"/>
      <c r="IN252" s="238"/>
      <c r="IO252" s="238"/>
      <c r="IP252" s="238"/>
      <c r="IQ252" s="238"/>
      <c r="IR252" s="238"/>
      <c r="IS252" s="238"/>
      <c r="IT252" s="238"/>
      <c r="IU252" s="238"/>
      <c r="IV252" s="238"/>
      <c r="IW252" s="238"/>
      <c r="IX252" s="238"/>
      <c r="IY252" s="238"/>
      <c r="IZ252" s="238"/>
      <c r="JA252" s="238"/>
      <c r="JB252" s="238"/>
      <c r="JC252" s="238"/>
      <c r="JD252" s="238"/>
      <c r="JE252" s="238"/>
      <c r="JF252" s="238"/>
      <c r="JG252" s="238"/>
      <c r="JH252" s="238"/>
      <c r="JI252" s="238"/>
      <c r="JJ252" s="238"/>
      <c r="JK252" s="238"/>
      <c r="JL252" s="238"/>
      <c r="JM252" s="238"/>
      <c r="JN252" s="238"/>
      <c r="JO252" s="238"/>
      <c r="JP252" s="238"/>
      <c r="JQ252" s="238"/>
      <c r="JR252" s="238"/>
      <c r="JS252" s="238"/>
      <c r="JT252" s="238"/>
      <c r="JU252" s="238"/>
      <c r="JV252" s="238"/>
      <c r="JW252" s="238"/>
      <c r="JX252" s="238"/>
      <c r="JY252" s="238"/>
      <c r="JZ252" s="238"/>
      <c r="KA252" s="238"/>
      <c r="KB252" s="238"/>
      <c r="KC252" s="238"/>
      <c r="KD252" s="238"/>
      <c r="KE252" s="238"/>
      <c r="KF252" s="238"/>
      <c r="KG252" s="238"/>
      <c r="KH252" s="238"/>
      <c r="KI252" s="238"/>
      <c r="KJ252" s="238"/>
      <c r="KK252" s="238"/>
      <c r="KL252" s="238"/>
      <c r="KM252" s="238"/>
      <c r="KN252" s="238"/>
      <c r="KO252" s="238"/>
      <c r="KP252" s="238"/>
      <c r="KQ252" s="238"/>
      <c r="KR252" s="238"/>
      <c r="KS252" s="238"/>
      <c r="KT252" s="238"/>
      <c r="KU252" s="238"/>
      <c r="KV252" s="238"/>
      <c r="KW252" s="238"/>
      <c r="KX252" s="238"/>
      <c r="KY252" s="238"/>
      <c r="KZ252" s="238"/>
      <c r="LA252" s="238"/>
      <c r="LB252" s="238"/>
      <c r="LC252" s="238"/>
      <c r="LD252" s="238"/>
      <c r="LE252" s="238"/>
      <c r="LF252" s="238"/>
      <c r="LG252" s="238"/>
      <c r="LH252" s="238"/>
      <c r="LI252" s="238"/>
      <c r="LJ252" s="238"/>
      <c r="LK252" s="238"/>
      <c r="LL252" s="238"/>
      <c r="LM252" s="238"/>
      <c r="LN252" s="238"/>
      <c r="LO252" s="238"/>
      <c r="LP252" s="238"/>
      <c r="LQ252" s="238"/>
      <c r="LR252" s="238"/>
      <c r="LS252" s="238"/>
      <c r="LT252" s="238"/>
      <c r="LU252" s="238"/>
      <c r="LV252" s="238"/>
      <c r="LW252" s="238"/>
      <c r="LX252" s="238"/>
      <c r="LY252" s="238"/>
      <c r="LZ252" s="238"/>
      <c r="MA252" s="238"/>
      <c r="MB252" s="238"/>
      <c r="MC252" s="238"/>
      <c r="MD252" s="238"/>
      <c r="ME252" s="238"/>
      <c r="MF252" s="238"/>
      <c r="MG252" s="238"/>
      <c r="MH252" s="238"/>
      <c r="MI252" s="238"/>
      <c r="MJ252" s="238"/>
      <c r="MK252" s="238"/>
      <c r="ML252" s="238"/>
      <c r="MM252" s="238"/>
      <c r="MN252" s="238"/>
      <c r="MO252" s="238"/>
      <c r="MP252" s="238"/>
      <c r="MQ252" s="238"/>
      <c r="MR252" s="238"/>
      <c r="MS252" s="238"/>
      <c r="MT252" s="238"/>
      <c r="MU252" s="238"/>
      <c r="MV252" s="238"/>
      <c r="MW252" s="238"/>
      <c r="MX252" s="238"/>
      <c r="MY252" s="238"/>
      <c r="MZ252" s="238"/>
      <c r="NA252" s="238"/>
      <c r="NB252" s="238"/>
      <c r="NC252" s="238"/>
      <c r="ND252" s="238"/>
      <c r="NE252" s="238"/>
      <c r="NF252" s="238"/>
      <c r="NG252" s="238"/>
      <c r="NH252" s="238"/>
      <c r="NI252" s="238"/>
      <c r="NJ252" s="238"/>
      <c r="NK252" s="238"/>
      <c r="NL252" s="238"/>
      <c r="NM252" s="238"/>
      <c r="NN252" s="238"/>
      <c r="NO252" s="238"/>
      <c r="NP252" s="238"/>
      <c r="NQ252" s="238"/>
      <c r="NR252" s="238"/>
      <c r="NS252" s="238"/>
      <c r="NT252" s="238"/>
      <c r="NU252" s="238"/>
      <c r="NV252" s="238"/>
      <c r="NW252" s="238"/>
      <c r="NX252" s="238"/>
      <c r="NY252" s="238"/>
      <c r="NZ252" s="238"/>
      <c r="OA252" s="238"/>
      <c r="OB252" s="238"/>
      <c r="OC252" s="238"/>
      <c r="OD252" s="238"/>
      <c r="OE252" s="238"/>
      <c r="OF252" s="238"/>
      <c r="OG252" s="238"/>
      <c r="OH252" s="238"/>
      <c r="OI252" s="238"/>
      <c r="OJ252" s="238"/>
      <c r="OK252" s="238"/>
      <c r="OL252" s="238"/>
      <c r="OM252" s="238"/>
      <c r="ON252" s="238"/>
      <c r="OO252" s="238"/>
      <c r="OP252" s="238"/>
      <c r="OQ252" s="238"/>
      <c r="OR252" s="238"/>
      <c r="OS252" s="238"/>
      <c r="OT252" s="238"/>
      <c r="OU252" s="238"/>
      <c r="OV252" s="238"/>
      <c r="OW252" s="238"/>
      <c r="OX252" s="238"/>
      <c r="OY252" s="238"/>
      <c r="OZ252" s="238"/>
      <c r="PA252" s="238"/>
      <c r="PB252" s="238"/>
      <c r="PC252" s="238"/>
      <c r="PD252" s="238"/>
      <c r="PE252" s="238"/>
      <c r="PF252" s="238"/>
      <c r="PG252" s="238"/>
      <c r="PH252" s="238"/>
      <c r="PI252" s="238"/>
      <c r="PJ252" s="238"/>
      <c r="PK252" s="238"/>
      <c r="PL252" s="238"/>
      <c r="PM252" s="238"/>
      <c r="PN252" s="238"/>
      <c r="PO252" s="238"/>
      <c r="PP252" s="238"/>
      <c r="PQ252" s="238"/>
      <c r="PR252" s="238"/>
      <c r="PS252" s="238"/>
      <c r="PT252" s="238"/>
      <c r="PU252" s="238"/>
      <c r="PV252" s="238"/>
      <c r="PW252" s="238"/>
      <c r="PX252" s="238"/>
      <c r="PY252" s="238"/>
      <c r="PZ252" s="238"/>
      <c r="QA252" s="238"/>
      <c r="QB252" s="238"/>
      <c r="QC252" s="238"/>
      <c r="QD252" s="238"/>
      <c r="QE252" s="238"/>
      <c r="QF252" s="238"/>
      <c r="QG252" s="238"/>
      <c r="QH252" s="238"/>
      <c r="QI252" s="238"/>
      <c r="QJ252" s="238"/>
      <c r="QK252" s="238"/>
      <c r="QL252" s="238"/>
      <c r="QM252" s="238"/>
      <c r="QN252" s="238"/>
      <c r="QO252" s="238"/>
      <c r="QP252" s="238"/>
      <c r="QQ252" s="238"/>
      <c r="QR252" s="238"/>
      <c r="QS252" s="238"/>
      <c r="QT252" s="238"/>
      <c r="QU252" s="238"/>
      <c r="QV252" s="238"/>
      <c r="QW252" s="238"/>
      <c r="QX252" s="238"/>
      <c r="QY252" s="238"/>
      <c r="QZ252" s="238"/>
      <c r="RA252" s="238"/>
      <c r="RB252" s="238"/>
      <c r="RC252" s="238"/>
      <c r="RD252" s="238"/>
      <c r="RE252" s="238"/>
      <c r="RF252" s="238"/>
      <c r="RG252" s="238"/>
      <c r="RH252" s="238"/>
      <c r="RI252" s="238"/>
      <c r="RJ252" s="238"/>
      <c r="RK252" s="238"/>
      <c r="RL252" s="238"/>
      <c r="RM252" s="238"/>
      <c r="RN252" s="238"/>
      <c r="RO252" s="238"/>
      <c r="RP252" s="238"/>
      <c r="RQ252" s="238"/>
      <c r="RR252" s="238"/>
      <c r="RS252" s="238"/>
      <c r="RT252" s="238"/>
      <c r="RU252" s="238"/>
      <c r="RV252" s="238"/>
      <c r="RW252" s="238"/>
      <c r="RX252" s="238"/>
      <c r="RY252" s="238"/>
      <c r="RZ252" s="238"/>
      <c r="SA252" s="238"/>
      <c r="SB252" s="238"/>
      <c r="SC252" s="238"/>
      <c r="SD252" s="238"/>
      <c r="SE252" s="238"/>
      <c r="SF252" s="238"/>
      <c r="SG252" s="238"/>
      <c r="SH252" s="238"/>
      <c r="SI252" s="238"/>
      <c r="SJ252" s="238"/>
      <c r="SK252" s="238"/>
      <c r="SL252" s="238"/>
      <c r="SM252" s="238"/>
      <c r="SN252" s="238"/>
      <c r="SO252" s="238"/>
      <c r="SP252" s="238"/>
      <c r="SQ252" s="238"/>
      <c r="SR252" s="238"/>
      <c r="SS252" s="238"/>
      <c r="ST252" s="238"/>
      <c r="SU252" s="238"/>
      <c r="SV252" s="238"/>
      <c r="SW252" s="238"/>
      <c r="SX252" s="238"/>
      <c r="SY252" s="238"/>
      <c r="SZ252" s="238"/>
      <c r="TA252" s="238"/>
      <c r="TB252" s="238"/>
      <c r="TC252" s="238"/>
      <c r="TD252" s="238"/>
      <c r="TE252" s="238"/>
      <c r="TF252" s="238"/>
      <c r="TG252" s="238"/>
      <c r="TH252" s="238"/>
      <c r="TI252" s="238"/>
      <c r="TJ252" s="238"/>
      <c r="TK252" s="238"/>
      <c r="TL252" s="238"/>
      <c r="TM252" s="238"/>
      <c r="TN252" s="238"/>
      <c r="TO252" s="238"/>
      <c r="TP252" s="238"/>
      <c r="TQ252" s="238"/>
      <c r="TR252" s="238"/>
      <c r="TS252" s="238"/>
      <c r="TT252" s="238"/>
      <c r="TU252" s="238"/>
      <c r="TV252" s="238"/>
      <c r="TW252" s="238"/>
      <c r="TX252" s="238"/>
      <c r="TY252" s="238"/>
      <c r="TZ252" s="238"/>
      <c r="UA252" s="238"/>
      <c r="UB252" s="238"/>
      <c r="UC252" s="238"/>
      <c r="UD252" s="238"/>
      <c r="UE252" s="238"/>
      <c r="UF252" s="238"/>
      <c r="UG252" s="238"/>
      <c r="UH252" s="238"/>
      <c r="UI252" s="238"/>
      <c r="UJ252" s="238"/>
      <c r="UK252" s="238"/>
      <c r="UL252" s="238"/>
      <c r="UM252" s="238"/>
      <c r="UN252" s="238"/>
      <c r="UO252" s="238"/>
      <c r="UP252" s="238"/>
      <c r="UQ252" s="238"/>
      <c r="UR252" s="238"/>
      <c r="US252" s="238"/>
      <c r="UT252" s="238"/>
      <c r="UU252" s="238"/>
      <c r="UV252" s="238"/>
      <c r="UW252" s="238"/>
      <c r="UX252" s="238"/>
      <c r="UY252" s="238"/>
      <c r="UZ252" s="238"/>
      <c r="VA252" s="238"/>
      <c r="VB252" s="238"/>
      <c r="VC252" s="238"/>
      <c r="VD252" s="238"/>
      <c r="VE252" s="238"/>
      <c r="VF252" s="238"/>
      <c r="VG252" s="238"/>
      <c r="VH252" s="238"/>
      <c r="VI252" s="238"/>
      <c r="VJ252" s="238"/>
      <c r="VK252" s="238"/>
      <c r="VL252" s="238"/>
      <c r="VM252" s="238"/>
      <c r="VN252" s="238"/>
      <c r="VO252" s="238"/>
      <c r="VP252" s="238"/>
      <c r="VQ252" s="238"/>
      <c r="VR252" s="238"/>
      <c r="VS252" s="238"/>
      <c r="VT252" s="238"/>
      <c r="VU252" s="238"/>
      <c r="VV252" s="238"/>
      <c r="VW252" s="238"/>
      <c r="VX252" s="238"/>
      <c r="VY252" s="238"/>
      <c r="VZ252" s="238"/>
      <c r="WA252" s="238"/>
      <c r="WB252" s="238"/>
      <c r="WC252" s="238"/>
      <c r="WD252" s="238"/>
      <c r="WE252" s="238"/>
      <c r="WF252" s="238"/>
      <c r="WG252" s="238"/>
      <c r="WH252" s="238"/>
      <c r="WI252" s="238"/>
      <c r="WJ252" s="238"/>
      <c r="WK252" s="238"/>
      <c r="WL252" s="238"/>
      <c r="WM252" s="238"/>
      <c r="WN252" s="238"/>
      <c r="WO252" s="238"/>
      <c r="WP252" s="238"/>
      <c r="WQ252" s="238"/>
      <c r="WR252" s="238"/>
      <c r="WS252" s="238"/>
      <c r="WT252" s="238"/>
      <c r="WU252" s="238"/>
      <c r="WV252" s="238"/>
      <c r="WW252" s="238"/>
      <c r="WX252" s="238"/>
      <c r="WY252" s="238"/>
      <c r="WZ252" s="238"/>
      <c r="XA252" s="238"/>
      <c r="XB252" s="238"/>
      <c r="XC252" s="238"/>
      <c r="XD252" s="238"/>
      <c r="XE252" s="238"/>
      <c r="XF252" s="238"/>
      <c r="XG252" s="238"/>
      <c r="XH252" s="238"/>
      <c r="XI252" s="238"/>
      <c r="XJ252" s="238"/>
      <c r="XK252" s="238"/>
      <c r="XL252" s="238"/>
      <c r="XM252" s="238"/>
      <c r="XN252" s="238"/>
      <c r="XO252" s="238"/>
      <c r="XP252" s="238"/>
      <c r="XQ252" s="238"/>
      <c r="XR252" s="238"/>
      <c r="XS252" s="238"/>
      <c r="XT252" s="238"/>
      <c r="XU252" s="238"/>
      <c r="XV252" s="238"/>
      <c r="XW252" s="238"/>
      <c r="XX252" s="238"/>
      <c r="XY252" s="238"/>
      <c r="XZ252" s="238"/>
      <c r="YA252" s="238"/>
      <c r="YB252" s="238"/>
      <c r="YC252" s="238"/>
      <c r="YD252" s="238"/>
      <c r="YE252" s="238"/>
      <c r="YF252" s="238"/>
      <c r="YG252" s="238"/>
      <c r="YH252" s="238"/>
      <c r="YI252" s="238"/>
      <c r="YJ252" s="238"/>
      <c r="YK252" s="238"/>
      <c r="YL252" s="238"/>
      <c r="YM252" s="238"/>
      <c r="YN252" s="238"/>
      <c r="YO252" s="238"/>
      <c r="YP252" s="238"/>
      <c r="YQ252" s="238"/>
      <c r="YR252" s="238"/>
      <c r="YS252" s="238"/>
      <c r="YT252" s="238"/>
      <c r="YU252" s="238"/>
      <c r="YV252" s="238"/>
      <c r="YW252" s="238"/>
      <c r="YX252" s="238"/>
      <c r="YY252" s="238"/>
      <c r="YZ252" s="238"/>
      <c r="ZA252" s="238"/>
      <c r="ZB252" s="238"/>
      <c r="ZC252" s="238"/>
      <c r="ZD252" s="238"/>
      <c r="ZE252" s="238"/>
      <c r="ZF252" s="238"/>
      <c r="ZG252" s="238"/>
      <c r="ZH252" s="238"/>
      <c r="ZI252" s="238"/>
      <c r="ZJ252" s="238"/>
      <c r="ZK252" s="238"/>
      <c r="ZL252" s="238"/>
      <c r="ZM252" s="238"/>
      <c r="ZN252" s="238"/>
      <c r="ZO252" s="238"/>
      <c r="ZP252" s="238"/>
      <c r="ZQ252" s="238"/>
      <c r="ZR252" s="238"/>
      <c r="ZS252" s="238"/>
      <c r="ZT252" s="238"/>
      <c r="ZU252" s="238"/>
      <c r="ZV252" s="238"/>
      <c r="ZW252" s="238"/>
      <c r="ZX252" s="238"/>
      <c r="ZY252" s="238"/>
      <c r="ZZ252" s="238"/>
      <c r="AAA252" s="238"/>
      <c r="AAB252" s="238"/>
      <c r="AAC252" s="238"/>
      <c r="AAD252" s="238"/>
      <c r="AAE252" s="238"/>
      <c r="AAF252" s="238"/>
      <c r="AAG252" s="238"/>
      <c r="AAH252" s="238"/>
      <c r="AAI252" s="238"/>
      <c r="AAJ252" s="238"/>
      <c r="AAK252" s="238"/>
      <c r="AAL252" s="238"/>
      <c r="AAM252" s="238"/>
      <c r="AAN252" s="238"/>
      <c r="AAO252" s="238"/>
      <c r="AAP252" s="238"/>
      <c r="AAQ252" s="238"/>
      <c r="AAR252" s="238"/>
      <c r="AAS252" s="238"/>
      <c r="AAT252" s="238"/>
      <c r="AAU252" s="238"/>
      <c r="AAV252" s="238"/>
      <c r="AAW252" s="238"/>
      <c r="AAX252" s="238"/>
      <c r="AAY252" s="238"/>
      <c r="AAZ252" s="238"/>
      <c r="ABA252" s="238"/>
      <c r="ABB252" s="238"/>
      <c r="ABC252" s="238"/>
      <c r="ABD252" s="238"/>
      <c r="ABE252" s="238"/>
      <c r="ABF252" s="238"/>
      <c r="ABG252" s="238"/>
      <c r="ABH252" s="238"/>
      <c r="ABI252" s="238"/>
      <c r="ABJ252" s="238"/>
      <c r="ABK252" s="238"/>
      <c r="ABL252" s="238"/>
      <c r="ABM252" s="238"/>
      <c r="ABN252" s="238"/>
      <c r="ABO252" s="238"/>
      <c r="ABP252" s="238"/>
      <c r="ABQ252" s="238"/>
      <c r="ABR252" s="238"/>
      <c r="ABS252" s="238"/>
      <c r="ABT252" s="238"/>
      <c r="ABU252" s="238"/>
      <c r="ABV252" s="238"/>
      <c r="ABW252" s="238"/>
      <c r="ABX252" s="238"/>
      <c r="ABY252" s="238"/>
      <c r="ABZ252" s="238"/>
      <c r="ACA252" s="238"/>
      <c r="ACB252" s="238"/>
      <c r="ACC252" s="238"/>
      <c r="ACD252" s="238"/>
      <c r="ACE252" s="238"/>
      <c r="ACF252" s="238"/>
      <c r="ACG252" s="238"/>
      <c r="ACH252" s="238"/>
      <c r="ACI252" s="238"/>
      <c r="ACJ252" s="238"/>
      <c r="ACK252" s="238"/>
      <c r="ACL252" s="238"/>
      <c r="ACM252" s="238"/>
      <c r="ACN252" s="238"/>
      <c r="ACO252" s="238"/>
      <c r="ACP252" s="238"/>
      <c r="ACQ252" s="238"/>
      <c r="ACR252" s="238"/>
      <c r="ACS252" s="238"/>
      <c r="ACT252" s="238"/>
      <c r="ACU252" s="238"/>
      <c r="ACV252" s="238"/>
      <c r="ACW252" s="238"/>
      <c r="ACX252" s="238"/>
      <c r="ACY252" s="238"/>
      <c r="ACZ252" s="238"/>
      <c r="ADA252" s="238"/>
      <c r="ADB252" s="238"/>
      <c r="ADC252" s="238"/>
      <c r="ADD252" s="238"/>
      <c r="ADE252" s="238"/>
      <c r="ADF252" s="238"/>
      <c r="ADG252" s="238"/>
      <c r="ADH252" s="238"/>
      <c r="ADI252" s="238"/>
      <c r="ADJ252" s="238"/>
      <c r="ADK252" s="238"/>
      <c r="ADL252" s="238"/>
      <c r="ADM252" s="238"/>
      <c r="ADN252" s="238"/>
      <c r="ADO252" s="238"/>
      <c r="ADP252" s="238"/>
      <c r="ADQ252" s="238"/>
      <c r="ADR252" s="238"/>
      <c r="ADS252" s="238"/>
      <c r="ADT252" s="238"/>
      <c r="ADU252" s="238"/>
      <c r="ADV252" s="238"/>
      <c r="ADW252" s="238"/>
      <c r="ADX252" s="238"/>
      <c r="ADY252" s="238"/>
      <c r="ADZ252" s="238"/>
      <c r="AEA252" s="238"/>
      <c r="AEB252" s="238"/>
      <c r="AEC252" s="238"/>
      <c r="AED252" s="238"/>
      <c r="AEE252" s="238"/>
      <c r="AEF252" s="238"/>
      <c r="AEG252" s="238"/>
      <c r="AEH252" s="238"/>
      <c r="AEI252" s="238"/>
      <c r="AEJ252" s="238"/>
      <c r="AEK252" s="238"/>
      <c r="AEL252" s="238"/>
      <c r="AEM252" s="238"/>
      <c r="AEN252" s="238"/>
      <c r="AEO252" s="238"/>
      <c r="AEP252" s="238"/>
      <c r="AEQ252" s="238"/>
      <c r="AER252" s="238"/>
      <c r="AES252" s="238"/>
      <c r="AET252" s="238"/>
      <c r="AEU252" s="238"/>
      <c r="AEV252" s="238"/>
      <c r="AEW252" s="238"/>
      <c r="AEX252" s="238"/>
      <c r="AEY252" s="238"/>
      <c r="AEZ252" s="238"/>
      <c r="AFA252" s="238"/>
      <c r="AFB252" s="238"/>
      <c r="AFC252" s="238"/>
      <c r="AFD252" s="238"/>
      <c r="AFE252" s="238"/>
      <c r="AFF252" s="238"/>
      <c r="AFG252" s="238"/>
      <c r="AFH252" s="238"/>
      <c r="AFI252" s="238"/>
      <c r="AFJ252" s="238"/>
      <c r="AFK252" s="238"/>
      <c r="AFL252" s="238"/>
      <c r="AFM252" s="238"/>
      <c r="AFN252" s="238"/>
      <c r="AFO252" s="238"/>
      <c r="AFP252" s="238"/>
      <c r="AFQ252" s="238"/>
      <c r="AFR252" s="238"/>
      <c r="AFS252" s="238"/>
      <c r="AFT252" s="238"/>
      <c r="AFU252" s="238"/>
      <c r="AFV252" s="238"/>
      <c r="AFW252" s="238"/>
      <c r="AFX252" s="238"/>
      <c r="AFY252" s="238"/>
      <c r="AFZ252" s="238"/>
      <c r="AGA252" s="238"/>
      <c r="AGB252" s="238"/>
      <c r="AGC252" s="238"/>
      <c r="AGD252" s="238"/>
      <c r="AGE252" s="238"/>
      <c r="AGF252" s="238"/>
      <c r="AGG252" s="238"/>
      <c r="AGH252" s="238"/>
      <c r="AGI252" s="238"/>
      <c r="AGJ252" s="238"/>
      <c r="AGK252" s="238"/>
      <c r="AGL252" s="238"/>
      <c r="AGM252" s="238"/>
      <c r="AGN252" s="238"/>
      <c r="AGO252" s="238"/>
      <c r="AGP252" s="238"/>
      <c r="AGQ252" s="238"/>
      <c r="AGR252" s="238"/>
      <c r="AGS252" s="238"/>
      <c r="AGT252" s="238"/>
      <c r="AGU252" s="238"/>
      <c r="AGV252" s="238"/>
      <c r="AGW252" s="238"/>
      <c r="AGX252" s="238"/>
      <c r="AGY252" s="238"/>
      <c r="AGZ252" s="238"/>
      <c r="AHA252" s="238"/>
      <c r="AHB252" s="238"/>
      <c r="AHC252" s="238"/>
      <c r="AHD252" s="238"/>
      <c r="AHE252" s="238"/>
      <c r="AHF252" s="238"/>
      <c r="AHG252" s="238"/>
      <c r="AHH252" s="238"/>
      <c r="AHI252" s="238"/>
      <c r="AHJ252" s="238"/>
      <c r="AHK252" s="238"/>
      <c r="AHL252" s="238"/>
      <c r="AHM252" s="238"/>
      <c r="AHN252" s="238"/>
      <c r="AHO252" s="238"/>
      <c r="AHP252" s="238"/>
      <c r="AHQ252" s="238"/>
      <c r="AHR252" s="238"/>
      <c r="AHS252" s="238"/>
      <c r="AHT252" s="238"/>
      <c r="AHU252" s="238"/>
      <c r="AHV252" s="238"/>
      <c r="AHW252" s="238"/>
      <c r="AHX252" s="238"/>
      <c r="AHY252" s="238"/>
      <c r="AHZ252" s="238"/>
      <c r="AIA252" s="238"/>
      <c r="AIB252" s="238"/>
      <c r="AIC252" s="238"/>
      <c r="AID252" s="238"/>
      <c r="AIE252" s="238"/>
      <c r="AIF252" s="238"/>
      <c r="AIG252" s="238"/>
      <c r="AIH252" s="238"/>
      <c r="AII252" s="238"/>
      <c r="AIJ252" s="238"/>
      <c r="AIK252" s="238"/>
      <c r="AIL252" s="238"/>
      <c r="AIM252" s="238"/>
      <c r="AIN252" s="238"/>
      <c r="AIO252" s="238"/>
      <c r="AIP252" s="238"/>
      <c r="AIQ252" s="238"/>
      <c r="AIR252" s="238"/>
      <c r="AIS252" s="238"/>
      <c r="AIT252" s="238"/>
      <c r="AIU252" s="238"/>
      <c r="AIV252" s="238"/>
      <c r="AIW252" s="238"/>
      <c r="AIX252" s="238"/>
      <c r="AIY252" s="238"/>
      <c r="AIZ252" s="238"/>
      <c r="AJA252" s="238"/>
      <c r="AJB252" s="238"/>
      <c r="AJC252" s="238"/>
      <c r="AJD252" s="238"/>
      <c r="AJE252" s="238"/>
      <c r="AJF252" s="238"/>
      <c r="AJG252" s="238"/>
      <c r="AJH252" s="238"/>
      <c r="AJI252" s="238"/>
      <c r="AJJ252" s="238"/>
      <c r="AJK252" s="238"/>
      <c r="AJL252" s="238"/>
      <c r="AJM252" s="238"/>
      <c r="AJN252" s="238"/>
      <c r="AJO252" s="238"/>
      <c r="AJP252" s="238"/>
      <c r="AJQ252" s="238"/>
      <c r="AJR252" s="238"/>
      <c r="AJS252" s="238"/>
      <c r="AJT252" s="238"/>
      <c r="AJU252" s="238"/>
      <c r="AJV252" s="238"/>
      <c r="AJW252" s="238"/>
      <c r="AJX252" s="238"/>
      <c r="AJY252" s="238"/>
      <c r="AJZ252" s="238"/>
      <c r="AKA252" s="238"/>
      <c r="AKB252" s="238"/>
      <c r="AKC252" s="238"/>
      <c r="AKD252" s="238"/>
      <c r="AKE252" s="238"/>
      <c r="AKF252" s="238"/>
      <c r="AKG252" s="238"/>
      <c r="AKH252" s="238"/>
      <c r="AKI252" s="238"/>
      <c r="AKJ252" s="238"/>
      <c r="AKK252" s="238"/>
      <c r="AKL252" s="238"/>
      <c r="AKM252" s="238"/>
      <c r="AKN252" s="238"/>
      <c r="AKO252" s="238"/>
      <c r="AKP252" s="238"/>
      <c r="AKQ252" s="238"/>
      <c r="AKR252" s="238"/>
      <c r="AKS252" s="238"/>
      <c r="AKT252" s="238"/>
      <c r="AKU252" s="238"/>
      <c r="AKV252" s="238"/>
      <c r="AKW252" s="238"/>
      <c r="AKX252" s="238"/>
      <c r="AKY252" s="238"/>
      <c r="AKZ252" s="238"/>
      <c r="ALA252" s="238"/>
      <c r="ALB252" s="238"/>
      <c r="ALC252" s="238"/>
      <c r="ALD252" s="238"/>
      <c r="ALE252" s="238"/>
      <c r="ALF252" s="238"/>
      <c r="ALG252" s="238"/>
      <c r="ALH252" s="238"/>
      <c r="ALI252" s="238"/>
      <c r="ALJ252" s="238"/>
      <c r="ALK252" s="238"/>
      <c r="ALL252" s="238"/>
      <c r="ALM252" s="238"/>
      <c r="ALN252" s="238"/>
      <c r="ALO252" s="238"/>
      <c r="ALP252" s="238"/>
      <c r="ALQ252" s="238"/>
      <c r="ALR252" s="238"/>
      <c r="ALS252" s="238"/>
      <c r="ALT252" s="238"/>
      <c r="ALU252" s="238"/>
      <c r="ALV252" s="238"/>
      <c r="ALW252" s="238"/>
      <c r="ALX252" s="238"/>
      <c r="ALY252" s="238"/>
      <c r="ALZ252" s="238"/>
      <c r="AMA252" s="238"/>
      <c r="AMB252" s="238"/>
      <c r="AMC252" s="238"/>
      <c r="AMD252" s="238"/>
      <c r="AME252" s="238"/>
      <c r="AMF252" s="238"/>
      <c r="AMG252" s="238"/>
      <c r="AMH252" s="238"/>
      <c r="AMI252" s="238"/>
      <c r="AMJ252" s="238"/>
      <c r="AMK252" s="238"/>
    </row>
    <row r="253" spans="1:1025" s="240" customFormat="1" x14ac:dyDescent="0.2">
      <c r="A253" s="268"/>
      <c r="B253" s="269"/>
      <c r="C253" s="260"/>
      <c r="D253" s="261"/>
      <c r="E253" s="262"/>
      <c r="F253" s="359"/>
      <c r="G253" s="267"/>
      <c r="H253" s="238"/>
      <c r="I253" s="239"/>
      <c r="J253" s="239"/>
      <c r="L253" s="241"/>
      <c r="N253" s="238"/>
      <c r="O253" s="238"/>
      <c r="P253" s="238"/>
      <c r="Q253" s="238"/>
      <c r="R253" s="238"/>
      <c r="S253" s="238"/>
      <c r="T253" s="238"/>
      <c r="U253" s="238"/>
      <c r="V253" s="238"/>
      <c r="W253" s="238"/>
      <c r="X253" s="238"/>
      <c r="Y253" s="238"/>
      <c r="Z253" s="238"/>
      <c r="AA253" s="238"/>
      <c r="AB253" s="238"/>
      <c r="AC253" s="238"/>
      <c r="AD253" s="238"/>
      <c r="AE253" s="238"/>
      <c r="AF253" s="238"/>
      <c r="AG253" s="238"/>
      <c r="AH253" s="238"/>
      <c r="AI253" s="238"/>
      <c r="AJ253" s="238"/>
      <c r="AK253" s="238"/>
      <c r="AL253" s="238"/>
      <c r="AM253" s="238"/>
      <c r="AN253" s="238"/>
      <c r="AO253" s="238"/>
      <c r="AP253" s="238"/>
      <c r="AQ253" s="238"/>
      <c r="AR253" s="238"/>
      <c r="AS253" s="238"/>
      <c r="AT253" s="238"/>
      <c r="AU253" s="238"/>
      <c r="AV253" s="238"/>
      <c r="AW253" s="238"/>
      <c r="AX253" s="238"/>
      <c r="AY253" s="238"/>
      <c r="AZ253" s="238"/>
      <c r="BA253" s="238"/>
      <c r="BB253" s="238"/>
      <c r="BC253" s="238"/>
      <c r="BD253" s="238"/>
      <c r="BE253" s="238"/>
      <c r="BF253" s="238"/>
      <c r="BG253" s="238"/>
      <c r="BH253" s="238"/>
      <c r="BI253" s="238"/>
      <c r="BJ253" s="238"/>
      <c r="BK253" s="238"/>
      <c r="BL253" s="238"/>
      <c r="BM253" s="238"/>
      <c r="BN253" s="238"/>
      <c r="BO253" s="238"/>
      <c r="BP253" s="238"/>
      <c r="BQ253" s="238"/>
      <c r="BR253" s="238"/>
      <c r="BS253" s="238"/>
      <c r="BT253" s="238"/>
      <c r="BU253" s="238"/>
      <c r="BV253" s="238"/>
      <c r="BW253" s="238"/>
      <c r="BX253" s="238"/>
      <c r="BY253" s="238"/>
      <c r="BZ253" s="238"/>
      <c r="CA253" s="238"/>
      <c r="CB253" s="238"/>
      <c r="CC253" s="238"/>
      <c r="CD253" s="238"/>
      <c r="CE253" s="238"/>
      <c r="CF253" s="238"/>
      <c r="CG253" s="238"/>
      <c r="CH253" s="238"/>
      <c r="CI253" s="238"/>
      <c r="CJ253" s="238"/>
      <c r="CK253" s="238"/>
      <c r="CL253" s="238"/>
      <c r="CM253" s="238"/>
      <c r="CN253" s="238"/>
      <c r="CO253" s="238"/>
      <c r="CP253" s="238"/>
      <c r="CQ253" s="238"/>
      <c r="CR253" s="238"/>
      <c r="CS253" s="238"/>
      <c r="CT253" s="238"/>
      <c r="CU253" s="238"/>
      <c r="CV253" s="238"/>
      <c r="CW253" s="238"/>
      <c r="CX253" s="238"/>
      <c r="CY253" s="238"/>
      <c r="CZ253" s="238"/>
      <c r="DA253" s="238"/>
      <c r="DB253" s="238"/>
      <c r="DC253" s="238"/>
      <c r="DD253" s="238"/>
      <c r="DE253" s="238"/>
      <c r="DF253" s="238"/>
      <c r="DG253" s="238"/>
      <c r="DH253" s="238"/>
      <c r="DI253" s="238"/>
      <c r="DJ253" s="238"/>
      <c r="DK253" s="238"/>
      <c r="DL253" s="238"/>
      <c r="DM253" s="238"/>
      <c r="DN253" s="238"/>
      <c r="DO253" s="238"/>
      <c r="DP253" s="238"/>
      <c r="DQ253" s="238"/>
      <c r="DR253" s="238"/>
      <c r="DS253" s="238"/>
      <c r="DT253" s="238"/>
      <c r="DU253" s="238"/>
      <c r="DV253" s="238"/>
      <c r="DW253" s="238"/>
      <c r="DX253" s="238"/>
      <c r="DY253" s="238"/>
      <c r="DZ253" s="238"/>
      <c r="EA253" s="238"/>
      <c r="EB253" s="238"/>
      <c r="EC253" s="238"/>
      <c r="ED253" s="238"/>
      <c r="EE253" s="238"/>
      <c r="EF253" s="238"/>
      <c r="EG253" s="238"/>
      <c r="EH253" s="238"/>
      <c r="EI253" s="238"/>
      <c r="EJ253" s="238"/>
      <c r="EK253" s="238"/>
      <c r="EL253" s="238"/>
      <c r="EM253" s="238"/>
      <c r="EN253" s="238"/>
      <c r="EO253" s="238"/>
      <c r="EP253" s="238"/>
      <c r="EQ253" s="238"/>
      <c r="ER253" s="238"/>
      <c r="ES253" s="238"/>
      <c r="ET253" s="238"/>
      <c r="EU253" s="238"/>
      <c r="EV253" s="238"/>
      <c r="EW253" s="238"/>
      <c r="EX253" s="238"/>
      <c r="EY253" s="238"/>
      <c r="EZ253" s="238"/>
      <c r="FA253" s="238"/>
      <c r="FB253" s="238"/>
      <c r="FC253" s="238"/>
      <c r="FD253" s="238"/>
      <c r="FE253" s="238"/>
      <c r="FF253" s="238"/>
      <c r="FG253" s="238"/>
      <c r="FH253" s="238"/>
      <c r="FI253" s="238"/>
      <c r="FJ253" s="238"/>
      <c r="FK253" s="238"/>
      <c r="FL253" s="238"/>
      <c r="FM253" s="238"/>
      <c r="FN253" s="238"/>
      <c r="FO253" s="238"/>
      <c r="FP253" s="238"/>
      <c r="FQ253" s="238"/>
      <c r="FR253" s="238"/>
      <c r="FS253" s="238"/>
      <c r="FT253" s="238"/>
      <c r="FU253" s="238"/>
      <c r="FV253" s="238"/>
      <c r="FW253" s="238"/>
      <c r="FX253" s="238"/>
      <c r="FY253" s="238"/>
      <c r="FZ253" s="238"/>
      <c r="GA253" s="238"/>
      <c r="GB253" s="238"/>
      <c r="GC253" s="238"/>
      <c r="GD253" s="238"/>
      <c r="GE253" s="238"/>
      <c r="GF253" s="238"/>
      <c r="GG253" s="238"/>
      <c r="GH253" s="238"/>
      <c r="GI253" s="238"/>
      <c r="GJ253" s="238"/>
      <c r="GK253" s="238"/>
      <c r="GL253" s="238"/>
      <c r="GM253" s="238"/>
      <c r="GN253" s="238"/>
      <c r="GO253" s="238"/>
      <c r="GP253" s="238"/>
      <c r="GQ253" s="238"/>
      <c r="GR253" s="238"/>
      <c r="GS253" s="238"/>
      <c r="GT253" s="238"/>
      <c r="GU253" s="238"/>
      <c r="GV253" s="238"/>
      <c r="GW253" s="238"/>
      <c r="GX253" s="238"/>
      <c r="GY253" s="238"/>
      <c r="GZ253" s="238"/>
      <c r="HA253" s="238"/>
      <c r="HB253" s="238"/>
      <c r="HC253" s="238"/>
      <c r="HD253" s="238"/>
      <c r="HE253" s="238"/>
      <c r="HF253" s="238"/>
      <c r="HG253" s="238"/>
      <c r="HH253" s="238"/>
      <c r="HI253" s="238"/>
      <c r="HJ253" s="238"/>
      <c r="HK253" s="238"/>
      <c r="HL253" s="238"/>
      <c r="HM253" s="238"/>
      <c r="HN253" s="238"/>
      <c r="HO253" s="238"/>
      <c r="HP253" s="238"/>
      <c r="HQ253" s="238"/>
      <c r="HR253" s="238"/>
      <c r="HS253" s="238"/>
      <c r="HT253" s="238"/>
      <c r="HU253" s="238"/>
      <c r="HV253" s="238"/>
      <c r="HW253" s="238"/>
      <c r="HX253" s="238"/>
      <c r="HY253" s="238"/>
      <c r="HZ253" s="238"/>
      <c r="IA253" s="238"/>
      <c r="IB253" s="238"/>
      <c r="IC253" s="238"/>
      <c r="ID253" s="238"/>
      <c r="IE253" s="238"/>
      <c r="IF253" s="238"/>
      <c r="IG253" s="238"/>
      <c r="IH253" s="238"/>
      <c r="II253" s="238"/>
      <c r="IJ253" s="238"/>
      <c r="IK253" s="238"/>
      <c r="IL253" s="238"/>
      <c r="IM253" s="238"/>
      <c r="IN253" s="238"/>
      <c r="IO253" s="238"/>
      <c r="IP253" s="238"/>
      <c r="IQ253" s="238"/>
      <c r="IR253" s="238"/>
      <c r="IS253" s="238"/>
      <c r="IT253" s="238"/>
      <c r="IU253" s="238"/>
      <c r="IV253" s="238"/>
      <c r="IW253" s="238"/>
      <c r="IX253" s="238"/>
      <c r="IY253" s="238"/>
      <c r="IZ253" s="238"/>
      <c r="JA253" s="238"/>
      <c r="JB253" s="238"/>
      <c r="JC253" s="238"/>
      <c r="JD253" s="238"/>
      <c r="JE253" s="238"/>
      <c r="JF253" s="238"/>
      <c r="JG253" s="238"/>
      <c r="JH253" s="238"/>
      <c r="JI253" s="238"/>
      <c r="JJ253" s="238"/>
      <c r="JK253" s="238"/>
      <c r="JL253" s="238"/>
      <c r="JM253" s="238"/>
      <c r="JN253" s="238"/>
      <c r="JO253" s="238"/>
      <c r="JP253" s="238"/>
      <c r="JQ253" s="238"/>
      <c r="JR253" s="238"/>
      <c r="JS253" s="238"/>
      <c r="JT253" s="238"/>
      <c r="JU253" s="238"/>
      <c r="JV253" s="238"/>
      <c r="JW253" s="238"/>
      <c r="JX253" s="238"/>
      <c r="JY253" s="238"/>
      <c r="JZ253" s="238"/>
      <c r="KA253" s="238"/>
      <c r="KB253" s="238"/>
      <c r="KC253" s="238"/>
      <c r="KD253" s="238"/>
      <c r="KE253" s="238"/>
      <c r="KF253" s="238"/>
      <c r="KG253" s="238"/>
      <c r="KH253" s="238"/>
      <c r="KI253" s="238"/>
      <c r="KJ253" s="238"/>
      <c r="KK253" s="238"/>
      <c r="KL253" s="238"/>
      <c r="KM253" s="238"/>
      <c r="KN253" s="238"/>
      <c r="KO253" s="238"/>
      <c r="KP253" s="238"/>
      <c r="KQ253" s="238"/>
      <c r="KR253" s="238"/>
      <c r="KS253" s="238"/>
      <c r="KT253" s="238"/>
      <c r="KU253" s="238"/>
      <c r="KV253" s="238"/>
      <c r="KW253" s="238"/>
      <c r="KX253" s="238"/>
      <c r="KY253" s="238"/>
      <c r="KZ253" s="238"/>
      <c r="LA253" s="238"/>
      <c r="LB253" s="238"/>
      <c r="LC253" s="238"/>
      <c r="LD253" s="238"/>
      <c r="LE253" s="238"/>
      <c r="LF253" s="238"/>
      <c r="LG253" s="238"/>
      <c r="LH253" s="238"/>
      <c r="LI253" s="238"/>
      <c r="LJ253" s="238"/>
      <c r="LK253" s="238"/>
      <c r="LL253" s="238"/>
      <c r="LM253" s="238"/>
      <c r="LN253" s="238"/>
      <c r="LO253" s="238"/>
      <c r="LP253" s="238"/>
      <c r="LQ253" s="238"/>
      <c r="LR253" s="238"/>
      <c r="LS253" s="238"/>
      <c r="LT253" s="238"/>
      <c r="LU253" s="238"/>
      <c r="LV253" s="238"/>
      <c r="LW253" s="238"/>
      <c r="LX253" s="238"/>
      <c r="LY253" s="238"/>
      <c r="LZ253" s="238"/>
      <c r="MA253" s="238"/>
      <c r="MB253" s="238"/>
      <c r="MC253" s="238"/>
      <c r="MD253" s="238"/>
      <c r="ME253" s="238"/>
      <c r="MF253" s="238"/>
      <c r="MG253" s="238"/>
      <c r="MH253" s="238"/>
      <c r="MI253" s="238"/>
      <c r="MJ253" s="238"/>
      <c r="MK253" s="238"/>
      <c r="ML253" s="238"/>
      <c r="MM253" s="238"/>
      <c r="MN253" s="238"/>
      <c r="MO253" s="238"/>
      <c r="MP253" s="238"/>
      <c r="MQ253" s="238"/>
      <c r="MR253" s="238"/>
      <c r="MS253" s="238"/>
      <c r="MT253" s="238"/>
      <c r="MU253" s="238"/>
      <c r="MV253" s="238"/>
      <c r="MW253" s="238"/>
      <c r="MX253" s="238"/>
      <c r="MY253" s="238"/>
      <c r="MZ253" s="238"/>
      <c r="NA253" s="238"/>
      <c r="NB253" s="238"/>
      <c r="NC253" s="238"/>
      <c r="ND253" s="238"/>
      <c r="NE253" s="238"/>
      <c r="NF253" s="238"/>
      <c r="NG253" s="238"/>
      <c r="NH253" s="238"/>
      <c r="NI253" s="238"/>
      <c r="NJ253" s="238"/>
      <c r="NK253" s="238"/>
      <c r="NL253" s="238"/>
      <c r="NM253" s="238"/>
      <c r="NN253" s="238"/>
      <c r="NO253" s="238"/>
      <c r="NP253" s="238"/>
      <c r="NQ253" s="238"/>
      <c r="NR253" s="238"/>
      <c r="NS253" s="238"/>
      <c r="NT253" s="238"/>
      <c r="NU253" s="238"/>
      <c r="NV253" s="238"/>
      <c r="NW253" s="238"/>
      <c r="NX253" s="238"/>
      <c r="NY253" s="238"/>
      <c r="NZ253" s="238"/>
      <c r="OA253" s="238"/>
      <c r="OB253" s="238"/>
      <c r="OC253" s="238"/>
      <c r="OD253" s="238"/>
      <c r="OE253" s="238"/>
      <c r="OF253" s="238"/>
      <c r="OG253" s="238"/>
      <c r="OH253" s="238"/>
      <c r="OI253" s="238"/>
      <c r="OJ253" s="238"/>
      <c r="OK253" s="238"/>
      <c r="OL253" s="238"/>
      <c r="OM253" s="238"/>
      <c r="ON253" s="238"/>
      <c r="OO253" s="238"/>
      <c r="OP253" s="238"/>
      <c r="OQ253" s="238"/>
      <c r="OR253" s="238"/>
      <c r="OS253" s="238"/>
      <c r="OT253" s="238"/>
      <c r="OU253" s="238"/>
      <c r="OV253" s="238"/>
      <c r="OW253" s="238"/>
      <c r="OX253" s="238"/>
      <c r="OY253" s="238"/>
      <c r="OZ253" s="238"/>
      <c r="PA253" s="238"/>
      <c r="PB253" s="238"/>
      <c r="PC253" s="238"/>
      <c r="PD253" s="238"/>
      <c r="PE253" s="238"/>
      <c r="PF253" s="238"/>
      <c r="PG253" s="238"/>
      <c r="PH253" s="238"/>
      <c r="PI253" s="238"/>
      <c r="PJ253" s="238"/>
      <c r="PK253" s="238"/>
      <c r="PL253" s="238"/>
      <c r="PM253" s="238"/>
      <c r="PN253" s="238"/>
      <c r="PO253" s="238"/>
      <c r="PP253" s="238"/>
      <c r="PQ253" s="238"/>
      <c r="PR253" s="238"/>
      <c r="PS253" s="238"/>
      <c r="PT253" s="238"/>
      <c r="PU253" s="238"/>
      <c r="PV253" s="238"/>
      <c r="PW253" s="238"/>
      <c r="PX253" s="238"/>
      <c r="PY253" s="238"/>
      <c r="PZ253" s="238"/>
      <c r="QA253" s="238"/>
      <c r="QB253" s="238"/>
      <c r="QC253" s="238"/>
      <c r="QD253" s="238"/>
      <c r="QE253" s="238"/>
      <c r="QF253" s="238"/>
      <c r="QG253" s="238"/>
      <c r="QH253" s="238"/>
      <c r="QI253" s="238"/>
      <c r="QJ253" s="238"/>
      <c r="QK253" s="238"/>
      <c r="QL253" s="238"/>
      <c r="QM253" s="238"/>
      <c r="QN253" s="238"/>
      <c r="QO253" s="238"/>
      <c r="QP253" s="238"/>
      <c r="QQ253" s="238"/>
      <c r="QR253" s="238"/>
      <c r="QS253" s="238"/>
      <c r="QT253" s="238"/>
      <c r="QU253" s="238"/>
      <c r="QV253" s="238"/>
      <c r="QW253" s="238"/>
      <c r="QX253" s="238"/>
      <c r="QY253" s="238"/>
      <c r="QZ253" s="238"/>
      <c r="RA253" s="238"/>
      <c r="RB253" s="238"/>
      <c r="RC253" s="238"/>
      <c r="RD253" s="238"/>
      <c r="RE253" s="238"/>
      <c r="RF253" s="238"/>
      <c r="RG253" s="238"/>
      <c r="RH253" s="238"/>
      <c r="RI253" s="238"/>
      <c r="RJ253" s="238"/>
      <c r="RK253" s="238"/>
      <c r="RL253" s="238"/>
      <c r="RM253" s="238"/>
      <c r="RN253" s="238"/>
      <c r="RO253" s="238"/>
      <c r="RP253" s="238"/>
      <c r="RQ253" s="238"/>
      <c r="RR253" s="238"/>
      <c r="RS253" s="238"/>
      <c r="RT253" s="238"/>
      <c r="RU253" s="238"/>
      <c r="RV253" s="238"/>
      <c r="RW253" s="238"/>
      <c r="RX253" s="238"/>
      <c r="RY253" s="238"/>
      <c r="RZ253" s="238"/>
      <c r="SA253" s="238"/>
      <c r="SB253" s="238"/>
      <c r="SC253" s="238"/>
      <c r="SD253" s="238"/>
      <c r="SE253" s="238"/>
      <c r="SF253" s="238"/>
      <c r="SG253" s="238"/>
      <c r="SH253" s="238"/>
      <c r="SI253" s="238"/>
      <c r="SJ253" s="238"/>
      <c r="SK253" s="238"/>
      <c r="SL253" s="238"/>
      <c r="SM253" s="238"/>
      <c r="SN253" s="238"/>
      <c r="SO253" s="238"/>
      <c r="SP253" s="238"/>
      <c r="SQ253" s="238"/>
      <c r="SR253" s="238"/>
      <c r="SS253" s="238"/>
      <c r="ST253" s="238"/>
      <c r="SU253" s="238"/>
      <c r="SV253" s="238"/>
      <c r="SW253" s="238"/>
      <c r="SX253" s="238"/>
      <c r="SY253" s="238"/>
      <c r="SZ253" s="238"/>
      <c r="TA253" s="238"/>
      <c r="TB253" s="238"/>
      <c r="TC253" s="238"/>
      <c r="TD253" s="238"/>
      <c r="TE253" s="238"/>
      <c r="TF253" s="238"/>
      <c r="TG253" s="238"/>
      <c r="TH253" s="238"/>
      <c r="TI253" s="238"/>
      <c r="TJ253" s="238"/>
      <c r="TK253" s="238"/>
      <c r="TL253" s="238"/>
      <c r="TM253" s="238"/>
      <c r="TN253" s="238"/>
      <c r="TO253" s="238"/>
      <c r="TP253" s="238"/>
      <c r="TQ253" s="238"/>
      <c r="TR253" s="238"/>
      <c r="TS253" s="238"/>
      <c r="TT253" s="238"/>
      <c r="TU253" s="238"/>
      <c r="TV253" s="238"/>
      <c r="TW253" s="238"/>
      <c r="TX253" s="238"/>
      <c r="TY253" s="238"/>
      <c r="TZ253" s="238"/>
      <c r="UA253" s="238"/>
      <c r="UB253" s="238"/>
      <c r="UC253" s="238"/>
      <c r="UD253" s="238"/>
      <c r="UE253" s="238"/>
      <c r="UF253" s="238"/>
      <c r="UG253" s="238"/>
      <c r="UH253" s="238"/>
      <c r="UI253" s="238"/>
      <c r="UJ253" s="238"/>
      <c r="UK253" s="238"/>
      <c r="UL253" s="238"/>
      <c r="UM253" s="238"/>
      <c r="UN253" s="238"/>
      <c r="UO253" s="238"/>
      <c r="UP253" s="238"/>
      <c r="UQ253" s="238"/>
      <c r="UR253" s="238"/>
      <c r="US253" s="238"/>
      <c r="UT253" s="238"/>
      <c r="UU253" s="238"/>
      <c r="UV253" s="238"/>
      <c r="UW253" s="238"/>
      <c r="UX253" s="238"/>
      <c r="UY253" s="238"/>
      <c r="UZ253" s="238"/>
      <c r="VA253" s="238"/>
      <c r="VB253" s="238"/>
      <c r="VC253" s="238"/>
      <c r="VD253" s="238"/>
      <c r="VE253" s="238"/>
      <c r="VF253" s="238"/>
      <c r="VG253" s="238"/>
      <c r="VH253" s="238"/>
      <c r="VI253" s="238"/>
      <c r="VJ253" s="238"/>
      <c r="VK253" s="238"/>
      <c r="VL253" s="238"/>
      <c r="VM253" s="238"/>
      <c r="VN253" s="238"/>
      <c r="VO253" s="238"/>
      <c r="VP253" s="238"/>
      <c r="VQ253" s="238"/>
      <c r="VR253" s="238"/>
      <c r="VS253" s="238"/>
      <c r="VT253" s="238"/>
      <c r="VU253" s="238"/>
      <c r="VV253" s="238"/>
      <c r="VW253" s="238"/>
      <c r="VX253" s="238"/>
      <c r="VY253" s="238"/>
      <c r="VZ253" s="238"/>
      <c r="WA253" s="238"/>
      <c r="WB253" s="238"/>
      <c r="WC253" s="238"/>
      <c r="WD253" s="238"/>
      <c r="WE253" s="238"/>
      <c r="WF253" s="238"/>
      <c r="WG253" s="238"/>
      <c r="WH253" s="238"/>
      <c r="WI253" s="238"/>
      <c r="WJ253" s="238"/>
      <c r="WK253" s="238"/>
      <c r="WL253" s="238"/>
      <c r="WM253" s="238"/>
      <c r="WN253" s="238"/>
      <c r="WO253" s="238"/>
      <c r="WP253" s="238"/>
      <c r="WQ253" s="238"/>
      <c r="WR253" s="238"/>
      <c r="WS253" s="238"/>
      <c r="WT253" s="238"/>
      <c r="WU253" s="238"/>
      <c r="WV253" s="238"/>
      <c r="WW253" s="238"/>
      <c r="WX253" s="238"/>
      <c r="WY253" s="238"/>
      <c r="WZ253" s="238"/>
      <c r="XA253" s="238"/>
      <c r="XB253" s="238"/>
      <c r="XC253" s="238"/>
      <c r="XD253" s="238"/>
      <c r="XE253" s="238"/>
      <c r="XF253" s="238"/>
      <c r="XG253" s="238"/>
      <c r="XH253" s="238"/>
      <c r="XI253" s="238"/>
      <c r="XJ253" s="238"/>
      <c r="XK253" s="238"/>
      <c r="XL253" s="238"/>
      <c r="XM253" s="238"/>
      <c r="XN253" s="238"/>
      <c r="XO253" s="238"/>
      <c r="XP253" s="238"/>
      <c r="XQ253" s="238"/>
      <c r="XR253" s="238"/>
      <c r="XS253" s="238"/>
      <c r="XT253" s="238"/>
      <c r="XU253" s="238"/>
      <c r="XV253" s="238"/>
      <c r="XW253" s="238"/>
      <c r="XX253" s="238"/>
      <c r="XY253" s="238"/>
      <c r="XZ253" s="238"/>
      <c r="YA253" s="238"/>
      <c r="YB253" s="238"/>
      <c r="YC253" s="238"/>
      <c r="YD253" s="238"/>
      <c r="YE253" s="238"/>
      <c r="YF253" s="238"/>
      <c r="YG253" s="238"/>
      <c r="YH253" s="238"/>
      <c r="YI253" s="238"/>
      <c r="YJ253" s="238"/>
      <c r="YK253" s="238"/>
      <c r="YL253" s="238"/>
      <c r="YM253" s="238"/>
      <c r="YN253" s="238"/>
      <c r="YO253" s="238"/>
      <c r="YP253" s="238"/>
      <c r="YQ253" s="238"/>
      <c r="YR253" s="238"/>
      <c r="YS253" s="238"/>
      <c r="YT253" s="238"/>
      <c r="YU253" s="238"/>
      <c r="YV253" s="238"/>
      <c r="YW253" s="238"/>
      <c r="YX253" s="238"/>
      <c r="YY253" s="238"/>
      <c r="YZ253" s="238"/>
      <c r="ZA253" s="238"/>
      <c r="ZB253" s="238"/>
      <c r="ZC253" s="238"/>
      <c r="ZD253" s="238"/>
      <c r="ZE253" s="238"/>
      <c r="ZF253" s="238"/>
      <c r="ZG253" s="238"/>
      <c r="ZH253" s="238"/>
      <c r="ZI253" s="238"/>
      <c r="ZJ253" s="238"/>
      <c r="ZK253" s="238"/>
      <c r="ZL253" s="238"/>
      <c r="ZM253" s="238"/>
      <c r="ZN253" s="238"/>
      <c r="ZO253" s="238"/>
      <c r="ZP253" s="238"/>
      <c r="ZQ253" s="238"/>
      <c r="ZR253" s="238"/>
      <c r="ZS253" s="238"/>
      <c r="ZT253" s="238"/>
      <c r="ZU253" s="238"/>
      <c r="ZV253" s="238"/>
      <c r="ZW253" s="238"/>
      <c r="ZX253" s="238"/>
      <c r="ZY253" s="238"/>
      <c r="ZZ253" s="238"/>
      <c r="AAA253" s="238"/>
      <c r="AAB253" s="238"/>
      <c r="AAC253" s="238"/>
      <c r="AAD253" s="238"/>
      <c r="AAE253" s="238"/>
      <c r="AAF253" s="238"/>
      <c r="AAG253" s="238"/>
      <c r="AAH253" s="238"/>
      <c r="AAI253" s="238"/>
      <c r="AAJ253" s="238"/>
      <c r="AAK253" s="238"/>
      <c r="AAL253" s="238"/>
      <c r="AAM253" s="238"/>
      <c r="AAN253" s="238"/>
      <c r="AAO253" s="238"/>
      <c r="AAP253" s="238"/>
      <c r="AAQ253" s="238"/>
      <c r="AAR253" s="238"/>
      <c r="AAS253" s="238"/>
      <c r="AAT253" s="238"/>
      <c r="AAU253" s="238"/>
      <c r="AAV253" s="238"/>
      <c r="AAW253" s="238"/>
      <c r="AAX253" s="238"/>
      <c r="AAY253" s="238"/>
      <c r="AAZ253" s="238"/>
      <c r="ABA253" s="238"/>
      <c r="ABB253" s="238"/>
      <c r="ABC253" s="238"/>
      <c r="ABD253" s="238"/>
      <c r="ABE253" s="238"/>
      <c r="ABF253" s="238"/>
      <c r="ABG253" s="238"/>
      <c r="ABH253" s="238"/>
      <c r="ABI253" s="238"/>
      <c r="ABJ253" s="238"/>
      <c r="ABK253" s="238"/>
      <c r="ABL253" s="238"/>
      <c r="ABM253" s="238"/>
      <c r="ABN253" s="238"/>
      <c r="ABO253" s="238"/>
      <c r="ABP253" s="238"/>
      <c r="ABQ253" s="238"/>
      <c r="ABR253" s="238"/>
      <c r="ABS253" s="238"/>
      <c r="ABT253" s="238"/>
      <c r="ABU253" s="238"/>
      <c r="ABV253" s="238"/>
      <c r="ABW253" s="238"/>
      <c r="ABX253" s="238"/>
      <c r="ABY253" s="238"/>
      <c r="ABZ253" s="238"/>
      <c r="ACA253" s="238"/>
      <c r="ACB253" s="238"/>
      <c r="ACC253" s="238"/>
      <c r="ACD253" s="238"/>
      <c r="ACE253" s="238"/>
      <c r="ACF253" s="238"/>
      <c r="ACG253" s="238"/>
      <c r="ACH253" s="238"/>
      <c r="ACI253" s="238"/>
      <c r="ACJ253" s="238"/>
      <c r="ACK253" s="238"/>
      <c r="ACL253" s="238"/>
      <c r="ACM253" s="238"/>
      <c r="ACN253" s="238"/>
      <c r="ACO253" s="238"/>
      <c r="ACP253" s="238"/>
      <c r="ACQ253" s="238"/>
      <c r="ACR253" s="238"/>
      <c r="ACS253" s="238"/>
      <c r="ACT253" s="238"/>
      <c r="ACU253" s="238"/>
      <c r="ACV253" s="238"/>
      <c r="ACW253" s="238"/>
      <c r="ACX253" s="238"/>
      <c r="ACY253" s="238"/>
      <c r="ACZ253" s="238"/>
      <c r="ADA253" s="238"/>
      <c r="ADB253" s="238"/>
      <c r="ADC253" s="238"/>
      <c r="ADD253" s="238"/>
      <c r="ADE253" s="238"/>
      <c r="ADF253" s="238"/>
      <c r="ADG253" s="238"/>
      <c r="ADH253" s="238"/>
      <c r="ADI253" s="238"/>
      <c r="ADJ253" s="238"/>
      <c r="ADK253" s="238"/>
      <c r="ADL253" s="238"/>
      <c r="ADM253" s="238"/>
      <c r="ADN253" s="238"/>
      <c r="ADO253" s="238"/>
      <c r="ADP253" s="238"/>
      <c r="ADQ253" s="238"/>
      <c r="ADR253" s="238"/>
      <c r="ADS253" s="238"/>
      <c r="ADT253" s="238"/>
      <c r="ADU253" s="238"/>
      <c r="ADV253" s="238"/>
      <c r="ADW253" s="238"/>
      <c r="ADX253" s="238"/>
      <c r="ADY253" s="238"/>
      <c r="ADZ253" s="238"/>
      <c r="AEA253" s="238"/>
      <c r="AEB253" s="238"/>
      <c r="AEC253" s="238"/>
      <c r="AED253" s="238"/>
      <c r="AEE253" s="238"/>
      <c r="AEF253" s="238"/>
      <c r="AEG253" s="238"/>
      <c r="AEH253" s="238"/>
      <c r="AEI253" s="238"/>
      <c r="AEJ253" s="238"/>
      <c r="AEK253" s="238"/>
      <c r="AEL253" s="238"/>
      <c r="AEM253" s="238"/>
      <c r="AEN253" s="238"/>
      <c r="AEO253" s="238"/>
      <c r="AEP253" s="238"/>
      <c r="AEQ253" s="238"/>
      <c r="AER253" s="238"/>
      <c r="AES253" s="238"/>
      <c r="AET253" s="238"/>
      <c r="AEU253" s="238"/>
      <c r="AEV253" s="238"/>
      <c r="AEW253" s="238"/>
      <c r="AEX253" s="238"/>
      <c r="AEY253" s="238"/>
      <c r="AEZ253" s="238"/>
      <c r="AFA253" s="238"/>
      <c r="AFB253" s="238"/>
      <c r="AFC253" s="238"/>
      <c r="AFD253" s="238"/>
      <c r="AFE253" s="238"/>
      <c r="AFF253" s="238"/>
      <c r="AFG253" s="238"/>
      <c r="AFH253" s="238"/>
      <c r="AFI253" s="238"/>
      <c r="AFJ253" s="238"/>
      <c r="AFK253" s="238"/>
      <c r="AFL253" s="238"/>
      <c r="AFM253" s="238"/>
      <c r="AFN253" s="238"/>
      <c r="AFO253" s="238"/>
      <c r="AFP253" s="238"/>
      <c r="AFQ253" s="238"/>
      <c r="AFR253" s="238"/>
      <c r="AFS253" s="238"/>
      <c r="AFT253" s="238"/>
      <c r="AFU253" s="238"/>
      <c r="AFV253" s="238"/>
      <c r="AFW253" s="238"/>
      <c r="AFX253" s="238"/>
      <c r="AFY253" s="238"/>
      <c r="AFZ253" s="238"/>
      <c r="AGA253" s="238"/>
      <c r="AGB253" s="238"/>
      <c r="AGC253" s="238"/>
      <c r="AGD253" s="238"/>
      <c r="AGE253" s="238"/>
      <c r="AGF253" s="238"/>
      <c r="AGG253" s="238"/>
      <c r="AGH253" s="238"/>
      <c r="AGI253" s="238"/>
      <c r="AGJ253" s="238"/>
      <c r="AGK253" s="238"/>
      <c r="AGL253" s="238"/>
      <c r="AGM253" s="238"/>
      <c r="AGN253" s="238"/>
      <c r="AGO253" s="238"/>
      <c r="AGP253" s="238"/>
      <c r="AGQ253" s="238"/>
      <c r="AGR253" s="238"/>
      <c r="AGS253" s="238"/>
      <c r="AGT253" s="238"/>
      <c r="AGU253" s="238"/>
      <c r="AGV253" s="238"/>
      <c r="AGW253" s="238"/>
      <c r="AGX253" s="238"/>
      <c r="AGY253" s="238"/>
      <c r="AGZ253" s="238"/>
      <c r="AHA253" s="238"/>
      <c r="AHB253" s="238"/>
      <c r="AHC253" s="238"/>
      <c r="AHD253" s="238"/>
      <c r="AHE253" s="238"/>
      <c r="AHF253" s="238"/>
      <c r="AHG253" s="238"/>
      <c r="AHH253" s="238"/>
      <c r="AHI253" s="238"/>
      <c r="AHJ253" s="238"/>
      <c r="AHK253" s="238"/>
      <c r="AHL253" s="238"/>
      <c r="AHM253" s="238"/>
      <c r="AHN253" s="238"/>
      <c r="AHO253" s="238"/>
      <c r="AHP253" s="238"/>
      <c r="AHQ253" s="238"/>
      <c r="AHR253" s="238"/>
      <c r="AHS253" s="238"/>
      <c r="AHT253" s="238"/>
      <c r="AHU253" s="238"/>
      <c r="AHV253" s="238"/>
      <c r="AHW253" s="238"/>
      <c r="AHX253" s="238"/>
      <c r="AHY253" s="238"/>
      <c r="AHZ253" s="238"/>
      <c r="AIA253" s="238"/>
      <c r="AIB253" s="238"/>
      <c r="AIC253" s="238"/>
      <c r="AID253" s="238"/>
      <c r="AIE253" s="238"/>
      <c r="AIF253" s="238"/>
      <c r="AIG253" s="238"/>
      <c r="AIH253" s="238"/>
      <c r="AII253" s="238"/>
      <c r="AIJ253" s="238"/>
      <c r="AIK253" s="238"/>
      <c r="AIL253" s="238"/>
      <c r="AIM253" s="238"/>
      <c r="AIN253" s="238"/>
      <c r="AIO253" s="238"/>
      <c r="AIP253" s="238"/>
      <c r="AIQ253" s="238"/>
      <c r="AIR253" s="238"/>
      <c r="AIS253" s="238"/>
      <c r="AIT253" s="238"/>
      <c r="AIU253" s="238"/>
      <c r="AIV253" s="238"/>
      <c r="AIW253" s="238"/>
      <c r="AIX253" s="238"/>
      <c r="AIY253" s="238"/>
      <c r="AIZ253" s="238"/>
      <c r="AJA253" s="238"/>
      <c r="AJB253" s="238"/>
      <c r="AJC253" s="238"/>
      <c r="AJD253" s="238"/>
      <c r="AJE253" s="238"/>
      <c r="AJF253" s="238"/>
      <c r="AJG253" s="238"/>
      <c r="AJH253" s="238"/>
      <c r="AJI253" s="238"/>
      <c r="AJJ253" s="238"/>
      <c r="AJK253" s="238"/>
      <c r="AJL253" s="238"/>
      <c r="AJM253" s="238"/>
      <c r="AJN253" s="238"/>
      <c r="AJO253" s="238"/>
      <c r="AJP253" s="238"/>
      <c r="AJQ253" s="238"/>
      <c r="AJR253" s="238"/>
      <c r="AJS253" s="238"/>
      <c r="AJT253" s="238"/>
      <c r="AJU253" s="238"/>
      <c r="AJV253" s="238"/>
      <c r="AJW253" s="238"/>
      <c r="AJX253" s="238"/>
      <c r="AJY253" s="238"/>
      <c r="AJZ253" s="238"/>
      <c r="AKA253" s="238"/>
      <c r="AKB253" s="238"/>
      <c r="AKC253" s="238"/>
      <c r="AKD253" s="238"/>
      <c r="AKE253" s="238"/>
      <c r="AKF253" s="238"/>
      <c r="AKG253" s="238"/>
      <c r="AKH253" s="238"/>
      <c r="AKI253" s="238"/>
      <c r="AKJ253" s="238"/>
      <c r="AKK253" s="238"/>
      <c r="AKL253" s="238"/>
      <c r="AKM253" s="238"/>
      <c r="AKN253" s="238"/>
      <c r="AKO253" s="238"/>
      <c r="AKP253" s="238"/>
      <c r="AKQ253" s="238"/>
      <c r="AKR253" s="238"/>
      <c r="AKS253" s="238"/>
      <c r="AKT253" s="238"/>
      <c r="AKU253" s="238"/>
      <c r="AKV253" s="238"/>
      <c r="AKW253" s="238"/>
      <c r="AKX253" s="238"/>
      <c r="AKY253" s="238"/>
      <c r="AKZ253" s="238"/>
      <c r="ALA253" s="238"/>
      <c r="ALB253" s="238"/>
      <c r="ALC253" s="238"/>
      <c r="ALD253" s="238"/>
      <c r="ALE253" s="238"/>
      <c r="ALF253" s="238"/>
      <c r="ALG253" s="238"/>
      <c r="ALH253" s="238"/>
      <c r="ALI253" s="238"/>
      <c r="ALJ253" s="238"/>
      <c r="ALK253" s="238"/>
      <c r="ALL253" s="238"/>
      <c r="ALM253" s="238"/>
      <c r="ALN253" s="238"/>
      <c r="ALO253" s="238"/>
      <c r="ALP253" s="238"/>
      <c r="ALQ253" s="238"/>
      <c r="ALR253" s="238"/>
      <c r="ALS253" s="238"/>
      <c r="ALT253" s="238"/>
      <c r="ALU253" s="238"/>
      <c r="ALV253" s="238"/>
      <c r="ALW253" s="238"/>
      <c r="ALX253" s="238"/>
      <c r="ALY253" s="238"/>
      <c r="ALZ253" s="238"/>
      <c r="AMA253" s="238"/>
      <c r="AMB253" s="238"/>
      <c r="AMC253" s="238"/>
      <c r="AMD253" s="238"/>
      <c r="AME253" s="238"/>
      <c r="AMF253" s="238"/>
      <c r="AMG253" s="238"/>
      <c r="AMH253" s="238"/>
      <c r="AMI253" s="238"/>
      <c r="AMJ253" s="238"/>
      <c r="AMK253" s="238"/>
    </row>
    <row r="254" spans="1:1025" s="240" customFormat="1" ht="51" x14ac:dyDescent="0.2">
      <c r="A254" s="270">
        <f>MAX(A248:A253)+0.01</f>
        <v>4.1799999999999962</v>
      </c>
      <c r="B254" s="261" t="s">
        <v>593</v>
      </c>
      <c r="C254" s="260" t="s">
        <v>594</v>
      </c>
      <c r="D254" s="261" t="s">
        <v>581</v>
      </c>
      <c r="E254" s="262">
        <v>2</v>
      </c>
      <c r="F254" s="359"/>
      <c r="G254" s="267">
        <f>E254*F254</f>
        <v>0</v>
      </c>
      <c r="H254" s="238"/>
      <c r="I254" s="239"/>
      <c r="J254" s="239"/>
      <c r="L254" s="241"/>
      <c r="N254" s="238"/>
      <c r="O254" s="238"/>
      <c r="P254" s="238"/>
      <c r="Q254" s="238"/>
      <c r="R254" s="238"/>
      <c r="S254" s="238"/>
      <c r="T254" s="238"/>
      <c r="U254" s="238"/>
      <c r="V254" s="238"/>
      <c r="W254" s="238"/>
      <c r="X254" s="238"/>
      <c r="Y254" s="238"/>
      <c r="Z254" s="238"/>
      <c r="AA254" s="238"/>
      <c r="AB254" s="238"/>
      <c r="AC254" s="238"/>
      <c r="AD254" s="238"/>
      <c r="AE254" s="238"/>
      <c r="AF254" s="238"/>
      <c r="AG254" s="238"/>
      <c r="AH254" s="238"/>
      <c r="AI254" s="238"/>
      <c r="AJ254" s="238"/>
      <c r="AK254" s="238"/>
      <c r="AL254" s="238"/>
      <c r="AM254" s="238"/>
      <c r="AN254" s="238"/>
      <c r="AO254" s="238"/>
      <c r="AP254" s="238"/>
      <c r="AQ254" s="238"/>
      <c r="AR254" s="238"/>
      <c r="AS254" s="238"/>
      <c r="AT254" s="238"/>
      <c r="AU254" s="238"/>
      <c r="AV254" s="238"/>
      <c r="AW254" s="238"/>
      <c r="AX254" s="238"/>
      <c r="AY254" s="238"/>
      <c r="AZ254" s="238"/>
      <c r="BA254" s="238"/>
      <c r="BB254" s="238"/>
      <c r="BC254" s="238"/>
      <c r="BD254" s="238"/>
      <c r="BE254" s="238"/>
      <c r="BF254" s="238"/>
      <c r="BG254" s="238"/>
      <c r="BH254" s="238"/>
      <c r="BI254" s="238"/>
      <c r="BJ254" s="238"/>
      <c r="BK254" s="238"/>
      <c r="BL254" s="238"/>
      <c r="BM254" s="238"/>
      <c r="BN254" s="238"/>
      <c r="BO254" s="238"/>
      <c r="BP254" s="238"/>
      <c r="BQ254" s="238"/>
      <c r="BR254" s="238"/>
      <c r="BS254" s="238"/>
      <c r="BT254" s="238"/>
      <c r="BU254" s="238"/>
      <c r="BV254" s="238"/>
      <c r="BW254" s="238"/>
      <c r="BX254" s="238"/>
      <c r="BY254" s="238"/>
      <c r="BZ254" s="238"/>
      <c r="CA254" s="238"/>
      <c r="CB254" s="238"/>
      <c r="CC254" s="238"/>
      <c r="CD254" s="238"/>
      <c r="CE254" s="238"/>
      <c r="CF254" s="238"/>
      <c r="CG254" s="238"/>
      <c r="CH254" s="238"/>
      <c r="CI254" s="238"/>
      <c r="CJ254" s="238"/>
      <c r="CK254" s="238"/>
      <c r="CL254" s="238"/>
      <c r="CM254" s="238"/>
      <c r="CN254" s="238"/>
      <c r="CO254" s="238"/>
      <c r="CP254" s="238"/>
      <c r="CQ254" s="238"/>
      <c r="CR254" s="238"/>
      <c r="CS254" s="238"/>
      <c r="CT254" s="238"/>
      <c r="CU254" s="238"/>
      <c r="CV254" s="238"/>
      <c r="CW254" s="238"/>
      <c r="CX254" s="238"/>
      <c r="CY254" s="238"/>
      <c r="CZ254" s="238"/>
      <c r="DA254" s="238"/>
      <c r="DB254" s="238"/>
      <c r="DC254" s="238"/>
      <c r="DD254" s="238"/>
      <c r="DE254" s="238"/>
      <c r="DF254" s="238"/>
      <c r="DG254" s="238"/>
      <c r="DH254" s="238"/>
      <c r="DI254" s="238"/>
      <c r="DJ254" s="238"/>
      <c r="DK254" s="238"/>
      <c r="DL254" s="238"/>
      <c r="DM254" s="238"/>
      <c r="DN254" s="238"/>
      <c r="DO254" s="238"/>
      <c r="DP254" s="238"/>
      <c r="DQ254" s="238"/>
      <c r="DR254" s="238"/>
      <c r="DS254" s="238"/>
      <c r="DT254" s="238"/>
      <c r="DU254" s="238"/>
      <c r="DV254" s="238"/>
      <c r="DW254" s="238"/>
      <c r="DX254" s="238"/>
      <c r="DY254" s="238"/>
      <c r="DZ254" s="238"/>
      <c r="EA254" s="238"/>
      <c r="EB254" s="238"/>
      <c r="EC254" s="238"/>
      <c r="ED254" s="238"/>
      <c r="EE254" s="238"/>
      <c r="EF254" s="238"/>
      <c r="EG254" s="238"/>
      <c r="EH254" s="238"/>
      <c r="EI254" s="238"/>
      <c r="EJ254" s="238"/>
      <c r="EK254" s="238"/>
      <c r="EL254" s="238"/>
      <c r="EM254" s="238"/>
      <c r="EN254" s="238"/>
      <c r="EO254" s="238"/>
      <c r="EP254" s="238"/>
      <c r="EQ254" s="238"/>
      <c r="ER254" s="238"/>
      <c r="ES254" s="238"/>
      <c r="ET254" s="238"/>
      <c r="EU254" s="238"/>
      <c r="EV254" s="238"/>
      <c r="EW254" s="238"/>
      <c r="EX254" s="238"/>
      <c r="EY254" s="238"/>
      <c r="EZ254" s="238"/>
      <c r="FA254" s="238"/>
      <c r="FB254" s="238"/>
      <c r="FC254" s="238"/>
      <c r="FD254" s="238"/>
      <c r="FE254" s="238"/>
      <c r="FF254" s="238"/>
      <c r="FG254" s="238"/>
      <c r="FH254" s="238"/>
      <c r="FI254" s="238"/>
      <c r="FJ254" s="238"/>
      <c r="FK254" s="238"/>
      <c r="FL254" s="238"/>
      <c r="FM254" s="238"/>
      <c r="FN254" s="238"/>
      <c r="FO254" s="238"/>
      <c r="FP254" s="238"/>
      <c r="FQ254" s="238"/>
      <c r="FR254" s="238"/>
      <c r="FS254" s="238"/>
      <c r="FT254" s="238"/>
      <c r="FU254" s="238"/>
      <c r="FV254" s="238"/>
      <c r="FW254" s="238"/>
      <c r="FX254" s="238"/>
      <c r="FY254" s="238"/>
      <c r="FZ254" s="238"/>
      <c r="GA254" s="238"/>
      <c r="GB254" s="238"/>
      <c r="GC254" s="238"/>
      <c r="GD254" s="238"/>
      <c r="GE254" s="238"/>
      <c r="GF254" s="238"/>
      <c r="GG254" s="238"/>
      <c r="GH254" s="238"/>
      <c r="GI254" s="238"/>
      <c r="GJ254" s="238"/>
      <c r="GK254" s="238"/>
      <c r="GL254" s="238"/>
      <c r="GM254" s="238"/>
      <c r="GN254" s="238"/>
      <c r="GO254" s="238"/>
      <c r="GP254" s="238"/>
      <c r="GQ254" s="238"/>
      <c r="GR254" s="238"/>
      <c r="GS254" s="238"/>
      <c r="GT254" s="238"/>
      <c r="GU254" s="238"/>
      <c r="GV254" s="238"/>
      <c r="GW254" s="238"/>
      <c r="GX254" s="238"/>
      <c r="GY254" s="238"/>
      <c r="GZ254" s="238"/>
      <c r="HA254" s="238"/>
      <c r="HB254" s="238"/>
      <c r="HC254" s="238"/>
      <c r="HD254" s="238"/>
      <c r="HE254" s="238"/>
      <c r="HF254" s="238"/>
      <c r="HG254" s="238"/>
      <c r="HH254" s="238"/>
      <c r="HI254" s="238"/>
      <c r="HJ254" s="238"/>
      <c r="HK254" s="238"/>
      <c r="HL254" s="238"/>
      <c r="HM254" s="238"/>
      <c r="HN254" s="238"/>
      <c r="HO254" s="238"/>
      <c r="HP254" s="238"/>
      <c r="HQ254" s="238"/>
      <c r="HR254" s="238"/>
      <c r="HS254" s="238"/>
      <c r="HT254" s="238"/>
      <c r="HU254" s="238"/>
      <c r="HV254" s="238"/>
      <c r="HW254" s="238"/>
      <c r="HX254" s="238"/>
      <c r="HY254" s="238"/>
      <c r="HZ254" s="238"/>
      <c r="IA254" s="238"/>
      <c r="IB254" s="238"/>
      <c r="IC254" s="238"/>
      <c r="ID254" s="238"/>
      <c r="IE254" s="238"/>
      <c r="IF254" s="238"/>
      <c r="IG254" s="238"/>
      <c r="IH254" s="238"/>
      <c r="II254" s="238"/>
      <c r="IJ254" s="238"/>
      <c r="IK254" s="238"/>
      <c r="IL254" s="238"/>
      <c r="IM254" s="238"/>
      <c r="IN254" s="238"/>
      <c r="IO254" s="238"/>
      <c r="IP254" s="238"/>
      <c r="IQ254" s="238"/>
      <c r="IR254" s="238"/>
      <c r="IS254" s="238"/>
      <c r="IT254" s="238"/>
      <c r="IU254" s="238"/>
      <c r="IV254" s="238"/>
      <c r="IW254" s="238"/>
      <c r="IX254" s="238"/>
      <c r="IY254" s="238"/>
      <c r="IZ254" s="238"/>
      <c r="JA254" s="238"/>
      <c r="JB254" s="238"/>
      <c r="JC254" s="238"/>
      <c r="JD254" s="238"/>
      <c r="JE254" s="238"/>
      <c r="JF254" s="238"/>
      <c r="JG254" s="238"/>
      <c r="JH254" s="238"/>
      <c r="JI254" s="238"/>
      <c r="JJ254" s="238"/>
      <c r="JK254" s="238"/>
      <c r="JL254" s="238"/>
      <c r="JM254" s="238"/>
      <c r="JN254" s="238"/>
      <c r="JO254" s="238"/>
      <c r="JP254" s="238"/>
      <c r="JQ254" s="238"/>
      <c r="JR254" s="238"/>
      <c r="JS254" s="238"/>
      <c r="JT254" s="238"/>
      <c r="JU254" s="238"/>
      <c r="JV254" s="238"/>
      <c r="JW254" s="238"/>
      <c r="JX254" s="238"/>
      <c r="JY254" s="238"/>
      <c r="JZ254" s="238"/>
      <c r="KA254" s="238"/>
      <c r="KB254" s="238"/>
      <c r="KC254" s="238"/>
      <c r="KD254" s="238"/>
      <c r="KE254" s="238"/>
      <c r="KF254" s="238"/>
      <c r="KG254" s="238"/>
      <c r="KH254" s="238"/>
      <c r="KI254" s="238"/>
      <c r="KJ254" s="238"/>
      <c r="KK254" s="238"/>
      <c r="KL254" s="238"/>
      <c r="KM254" s="238"/>
      <c r="KN254" s="238"/>
      <c r="KO254" s="238"/>
      <c r="KP254" s="238"/>
      <c r="KQ254" s="238"/>
      <c r="KR254" s="238"/>
      <c r="KS254" s="238"/>
      <c r="KT254" s="238"/>
      <c r="KU254" s="238"/>
      <c r="KV254" s="238"/>
      <c r="KW254" s="238"/>
      <c r="KX254" s="238"/>
      <c r="KY254" s="238"/>
      <c r="KZ254" s="238"/>
      <c r="LA254" s="238"/>
      <c r="LB254" s="238"/>
      <c r="LC254" s="238"/>
      <c r="LD254" s="238"/>
      <c r="LE254" s="238"/>
      <c r="LF254" s="238"/>
      <c r="LG254" s="238"/>
      <c r="LH254" s="238"/>
      <c r="LI254" s="238"/>
      <c r="LJ254" s="238"/>
      <c r="LK254" s="238"/>
      <c r="LL254" s="238"/>
      <c r="LM254" s="238"/>
      <c r="LN254" s="238"/>
      <c r="LO254" s="238"/>
      <c r="LP254" s="238"/>
      <c r="LQ254" s="238"/>
      <c r="LR254" s="238"/>
      <c r="LS254" s="238"/>
      <c r="LT254" s="238"/>
      <c r="LU254" s="238"/>
      <c r="LV254" s="238"/>
      <c r="LW254" s="238"/>
      <c r="LX254" s="238"/>
      <c r="LY254" s="238"/>
      <c r="LZ254" s="238"/>
      <c r="MA254" s="238"/>
      <c r="MB254" s="238"/>
      <c r="MC254" s="238"/>
      <c r="MD254" s="238"/>
      <c r="ME254" s="238"/>
      <c r="MF254" s="238"/>
      <c r="MG254" s="238"/>
      <c r="MH254" s="238"/>
      <c r="MI254" s="238"/>
      <c r="MJ254" s="238"/>
      <c r="MK254" s="238"/>
      <c r="ML254" s="238"/>
      <c r="MM254" s="238"/>
      <c r="MN254" s="238"/>
      <c r="MO254" s="238"/>
      <c r="MP254" s="238"/>
      <c r="MQ254" s="238"/>
      <c r="MR254" s="238"/>
      <c r="MS254" s="238"/>
      <c r="MT254" s="238"/>
      <c r="MU254" s="238"/>
      <c r="MV254" s="238"/>
      <c r="MW254" s="238"/>
      <c r="MX254" s="238"/>
      <c r="MY254" s="238"/>
      <c r="MZ254" s="238"/>
      <c r="NA254" s="238"/>
      <c r="NB254" s="238"/>
      <c r="NC254" s="238"/>
      <c r="ND254" s="238"/>
      <c r="NE254" s="238"/>
      <c r="NF254" s="238"/>
      <c r="NG254" s="238"/>
      <c r="NH254" s="238"/>
      <c r="NI254" s="238"/>
      <c r="NJ254" s="238"/>
      <c r="NK254" s="238"/>
      <c r="NL254" s="238"/>
      <c r="NM254" s="238"/>
      <c r="NN254" s="238"/>
      <c r="NO254" s="238"/>
      <c r="NP254" s="238"/>
      <c r="NQ254" s="238"/>
      <c r="NR254" s="238"/>
      <c r="NS254" s="238"/>
      <c r="NT254" s="238"/>
      <c r="NU254" s="238"/>
      <c r="NV254" s="238"/>
      <c r="NW254" s="238"/>
      <c r="NX254" s="238"/>
      <c r="NY254" s="238"/>
      <c r="NZ254" s="238"/>
      <c r="OA254" s="238"/>
      <c r="OB254" s="238"/>
      <c r="OC254" s="238"/>
      <c r="OD254" s="238"/>
      <c r="OE254" s="238"/>
      <c r="OF254" s="238"/>
      <c r="OG254" s="238"/>
      <c r="OH254" s="238"/>
      <c r="OI254" s="238"/>
      <c r="OJ254" s="238"/>
      <c r="OK254" s="238"/>
      <c r="OL254" s="238"/>
      <c r="OM254" s="238"/>
      <c r="ON254" s="238"/>
      <c r="OO254" s="238"/>
      <c r="OP254" s="238"/>
      <c r="OQ254" s="238"/>
      <c r="OR254" s="238"/>
      <c r="OS254" s="238"/>
      <c r="OT254" s="238"/>
      <c r="OU254" s="238"/>
      <c r="OV254" s="238"/>
      <c r="OW254" s="238"/>
      <c r="OX254" s="238"/>
      <c r="OY254" s="238"/>
      <c r="OZ254" s="238"/>
      <c r="PA254" s="238"/>
      <c r="PB254" s="238"/>
      <c r="PC254" s="238"/>
      <c r="PD254" s="238"/>
      <c r="PE254" s="238"/>
      <c r="PF254" s="238"/>
      <c r="PG254" s="238"/>
      <c r="PH254" s="238"/>
      <c r="PI254" s="238"/>
      <c r="PJ254" s="238"/>
      <c r="PK254" s="238"/>
      <c r="PL254" s="238"/>
      <c r="PM254" s="238"/>
      <c r="PN254" s="238"/>
      <c r="PO254" s="238"/>
      <c r="PP254" s="238"/>
      <c r="PQ254" s="238"/>
      <c r="PR254" s="238"/>
      <c r="PS254" s="238"/>
      <c r="PT254" s="238"/>
      <c r="PU254" s="238"/>
      <c r="PV254" s="238"/>
      <c r="PW254" s="238"/>
      <c r="PX254" s="238"/>
      <c r="PY254" s="238"/>
      <c r="PZ254" s="238"/>
      <c r="QA254" s="238"/>
      <c r="QB254" s="238"/>
      <c r="QC254" s="238"/>
      <c r="QD254" s="238"/>
      <c r="QE254" s="238"/>
      <c r="QF254" s="238"/>
      <c r="QG254" s="238"/>
      <c r="QH254" s="238"/>
      <c r="QI254" s="238"/>
      <c r="QJ254" s="238"/>
      <c r="QK254" s="238"/>
      <c r="QL254" s="238"/>
      <c r="QM254" s="238"/>
      <c r="QN254" s="238"/>
      <c r="QO254" s="238"/>
      <c r="QP254" s="238"/>
      <c r="QQ254" s="238"/>
      <c r="QR254" s="238"/>
      <c r="QS254" s="238"/>
      <c r="QT254" s="238"/>
      <c r="QU254" s="238"/>
      <c r="QV254" s="238"/>
      <c r="QW254" s="238"/>
      <c r="QX254" s="238"/>
      <c r="QY254" s="238"/>
      <c r="QZ254" s="238"/>
      <c r="RA254" s="238"/>
      <c r="RB254" s="238"/>
      <c r="RC254" s="238"/>
      <c r="RD254" s="238"/>
      <c r="RE254" s="238"/>
      <c r="RF254" s="238"/>
      <c r="RG254" s="238"/>
      <c r="RH254" s="238"/>
      <c r="RI254" s="238"/>
      <c r="RJ254" s="238"/>
      <c r="RK254" s="238"/>
      <c r="RL254" s="238"/>
      <c r="RM254" s="238"/>
      <c r="RN254" s="238"/>
      <c r="RO254" s="238"/>
      <c r="RP254" s="238"/>
      <c r="RQ254" s="238"/>
      <c r="RR254" s="238"/>
      <c r="RS254" s="238"/>
      <c r="RT254" s="238"/>
      <c r="RU254" s="238"/>
      <c r="RV254" s="238"/>
      <c r="RW254" s="238"/>
      <c r="RX254" s="238"/>
      <c r="RY254" s="238"/>
      <c r="RZ254" s="238"/>
      <c r="SA254" s="238"/>
      <c r="SB254" s="238"/>
      <c r="SC254" s="238"/>
      <c r="SD254" s="238"/>
      <c r="SE254" s="238"/>
      <c r="SF254" s="238"/>
      <c r="SG254" s="238"/>
      <c r="SH254" s="238"/>
      <c r="SI254" s="238"/>
      <c r="SJ254" s="238"/>
      <c r="SK254" s="238"/>
      <c r="SL254" s="238"/>
      <c r="SM254" s="238"/>
      <c r="SN254" s="238"/>
      <c r="SO254" s="238"/>
      <c r="SP254" s="238"/>
      <c r="SQ254" s="238"/>
      <c r="SR254" s="238"/>
      <c r="SS254" s="238"/>
      <c r="ST254" s="238"/>
      <c r="SU254" s="238"/>
      <c r="SV254" s="238"/>
      <c r="SW254" s="238"/>
      <c r="SX254" s="238"/>
      <c r="SY254" s="238"/>
      <c r="SZ254" s="238"/>
      <c r="TA254" s="238"/>
      <c r="TB254" s="238"/>
      <c r="TC254" s="238"/>
      <c r="TD254" s="238"/>
      <c r="TE254" s="238"/>
      <c r="TF254" s="238"/>
      <c r="TG254" s="238"/>
      <c r="TH254" s="238"/>
      <c r="TI254" s="238"/>
      <c r="TJ254" s="238"/>
      <c r="TK254" s="238"/>
      <c r="TL254" s="238"/>
      <c r="TM254" s="238"/>
      <c r="TN254" s="238"/>
      <c r="TO254" s="238"/>
      <c r="TP254" s="238"/>
      <c r="TQ254" s="238"/>
      <c r="TR254" s="238"/>
      <c r="TS254" s="238"/>
      <c r="TT254" s="238"/>
      <c r="TU254" s="238"/>
      <c r="TV254" s="238"/>
      <c r="TW254" s="238"/>
      <c r="TX254" s="238"/>
      <c r="TY254" s="238"/>
      <c r="TZ254" s="238"/>
      <c r="UA254" s="238"/>
      <c r="UB254" s="238"/>
      <c r="UC254" s="238"/>
      <c r="UD254" s="238"/>
      <c r="UE254" s="238"/>
      <c r="UF254" s="238"/>
      <c r="UG254" s="238"/>
      <c r="UH254" s="238"/>
      <c r="UI254" s="238"/>
      <c r="UJ254" s="238"/>
      <c r="UK254" s="238"/>
      <c r="UL254" s="238"/>
      <c r="UM254" s="238"/>
      <c r="UN254" s="238"/>
      <c r="UO254" s="238"/>
      <c r="UP254" s="238"/>
      <c r="UQ254" s="238"/>
      <c r="UR254" s="238"/>
      <c r="US254" s="238"/>
      <c r="UT254" s="238"/>
      <c r="UU254" s="238"/>
      <c r="UV254" s="238"/>
      <c r="UW254" s="238"/>
      <c r="UX254" s="238"/>
      <c r="UY254" s="238"/>
      <c r="UZ254" s="238"/>
      <c r="VA254" s="238"/>
      <c r="VB254" s="238"/>
      <c r="VC254" s="238"/>
      <c r="VD254" s="238"/>
      <c r="VE254" s="238"/>
      <c r="VF254" s="238"/>
      <c r="VG254" s="238"/>
      <c r="VH254" s="238"/>
      <c r="VI254" s="238"/>
      <c r="VJ254" s="238"/>
      <c r="VK254" s="238"/>
      <c r="VL254" s="238"/>
      <c r="VM254" s="238"/>
      <c r="VN254" s="238"/>
      <c r="VO254" s="238"/>
      <c r="VP254" s="238"/>
      <c r="VQ254" s="238"/>
      <c r="VR254" s="238"/>
      <c r="VS254" s="238"/>
      <c r="VT254" s="238"/>
      <c r="VU254" s="238"/>
      <c r="VV254" s="238"/>
      <c r="VW254" s="238"/>
      <c r="VX254" s="238"/>
      <c r="VY254" s="238"/>
      <c r="VZ254" s="238"/>
      <c r="WA254" s="238"/>
      <c r="WB254" s="238"/>
      <c r="WC254" s="238"/>
      <c r="WD254" s="238"/>
      <c r="WE254" s="238"/>
      <c r="WF254" s="238"/>
      <c r="WG254" s="238"/>
      <c r="WH254" s="238"/>
      <c r="WI254" s="238"/>
      <c r="WJ254" s="238"/>
      <c r="WK254" s="238"/>
      <c r="WL254" s="238"/>
      <c r="WM254" s="238"/>
      <c r="WN254" s="238"/>
      <c r="WO254" s="238"/>
      <c r="WP254" s="238"/>
      <c r="WQ254" s="238"/>
      <c r="WR254" s="238"/>
      <c r="WS254" s="238"/>
      <c r="WT254" s="238"/>
      <c r="WU254" s="238"/>
      <c r="WV254" s="238"/>
      <c r="WW254" s="238"/>
      <c r="WX254" s="238"/>
      <c r="WY254" s="238"/>
      <c r="WZ254" s="238"/>
      <c r="XA254" s="238"/>
      <c r="XB254" s="238"/>
      <c r="XC254" s="238"/>
      <c r="XD254" s="238"/>
      <c r="XE254" s="238"/>
      <c r="XF254" s="238"/>
      <c r="XG254" s="238"/>
      <c r="XH254" s="238"/>
      <c r="XI254" s="238"/>
      <c r="XJ254" s="238"/>
      <c r="XK254" s="238"/>
      <c r="XL254" s="238"/>
      <c r="XM254" s="238"/>
      <c r="XN254" s="238"/>
      <c r="XO254" s="238"/>
      <c r="XP254" s="238"/>
      <c r="XQ254" s="238"/>
      <c r="XR254" s="238"/>
      <c r="XS254" s="238"/>
      <c r="XT254" s="238"/>
      <c r="XU254" s="238"/>
      <c r="XV254" s="238"/>
      <c r="XW254" s="238"/>
      <c r="XX254" s="238"/>
      <c r="XY254" s="238"/>
      <c r="XZ254" s="238"/>
      <c r="YA254" s="238"/>
      <c r="YB254" s="238"/>
      <c r="YC254" s="238"/>
      <c r="YD254" s="238"/>
      <c r="YE254" s="238"/>
      <c r="YF254" s="238"/>
      <c r="YG254" s="238"/>
      <c r="YH254" s="238"/>
      <c r="YI254" s="238"/>
      <c r="YJ254" s="238"/>
      <c r="YK254" s="238"/>
      <c r="YL254" s="238"/>
      <c r="YM254" s="238"/>
      <c r="YN254" s="238"/>
      <c r="YO254" s="238"/>
      <c r="YP254" s="238"/>
      <c r="YQ254" s="238"/>
      <c r="YR254" s="238"/>
      <c r="YS254" s="238"/>
      <c r="YT254" s="238"/>
      <c r="YU254" s="238"/>
      <c r="YV254" s="238"/>
      <c r="YW254" s="238"/>
      <c r="YX254" s="238"/>
      <c r="YY254" s="238"/>
      <c r="YZ254" s="238"/>
      <c r="ZA254" s="238"/>
      <c r="ZB254" s="238"/>
      <c r="ZC254" s="238"/>
      <c r="ZD254" s="238"/>
      <c r="ZE254" s="238"/>
      <c r="ZF254" s="238"/>
      <c r="ZG254" s="238"/>
      <c r="ZH254" s="238"/>
      <c r="ZI254" s="238"/>
      <c r="ZJ254" s="238"/>
      <c r="ZK254" s="238"/>
      <c r="ZL254" s="238"/>
      <c r="ZM254" s="238"/>
      <c r="ZN254" s="238"/>
      <c r="ZO254" s="238"/>
      <c r="ZP254" s="238"/>
      <c r="ZQ254" s="238"/>
      <c r="ZR254" s="238"/>
      <c r="ZS254" s="238"/>
      <c r="ZT254" s="238"/>
      <c r="ZU254" s="238"/>
      <c r="ZV254" s="238"/>
      <c r="ZW254" s="238"/>
      <c r="ZX254" s="238"/>
      <c r="ZY254" s="238"/>
      <c r="ZZ254" s="238"/>
      <c r="AAA254" s="238"/>
      <c r="AAB254" s="238"/>
      <c r="AAC254" s="238"/>
      <c r="AAD254" s="238"/>
      <c r="AAE254" s="238"/>
      <c r="AAF254" s="238"/>
      <c r="AAG254" s="238"/>
      <c r="AAH254" s="238"/>
      <c r="AAI254" s="238"/>
      <c r="AAJ254" s="238"/>
      <c r="AAK254" s="238"/>
      <c r="AAL254" s="238"/>
      <c r="AAM254" s="238"/>
      <c r="AAN254" s="238"/>
      <c r="AAO254" s="238"/>
      <c r="AAP254" s="238"/>
      <c r="AAQ254" s="238"/>
      <c r="AAR254" s="238"/>
      <c r="AAS254" s="238"/>
      <c r="AAT254" s="238"/>
      <c r="AAU254" s="238"/>
      <c r="AAV254" s="238"/>
      <c r="AAW254" s="238"/>
      <c r="AAX254" s="238"/>
      <c r="AAY254" s="238"/>
      <c r="AAZ254" s="238"/>
      <c r="ABA254" s="238"/>
      <c r="ABB254" s="238"/>
      <c r="ABC254" s="238"/>
      <c r="ABD254" s="238"/>
      <c r="ABE254" s="238"/>
      <c r="ABF254" s="238"/>
      <c r="ABG254" s="238"/>
      <c r="ABH254" s="238"/>
      <c r="ABI254" s="238"/>
      <c r="ABJ254" s="238"/>
      <c r="ABK254" s="238"/>
      <c r="ABL254" s="238"/>
      <c r="ABM254" s="238"/>
      <c r="ABN254" s="238"/>
      <c r="ABO254" s="238"/>
      <c r="ABP254" s="238"/>
      <c r="ABQ254" s="238"/>
      <c r="ABR254" s="238"/>
      <c r="ABS254" s="238"/>
      <c r="ABT254" s="238"/>
      <c r="ABU254" s="238"/>
      <c r="ABV254" s="238"/>
      <c r="ABW254" s="238"/>
      <c r="ABX254" s="238"/>
      <c r="ABY254" s="238"/>
      <c r="ABZ254" s="238"/>
      <c r="ACA254" s="238"/>
      <c r="ACB254" s="238"/>
      <c r="ACC254" s="238"/>
      <c r="ACD254" s="238"/>
      <c r="ACE254" s="238"/>
      <c r="ACF254" s="238"/>
      <c r="ACG254" s="238"/>
      <c r="ACH254" s="238"/>
      <c r="ACI254" s="238"/>
      <c r="ACJ254" s="238"/>
      <c r="ACK254" s="238"/>
      <c r="ACL254" s="238"/>
      <c r="ACM254" s="238"/>
      <c r="ACN254" s="238"/>
      <c r="ACO254" s="238"/>
      <c r="ACP254" s="238"/>
      <c r="ACQ254" s="238"/>
      <c r="ACR254" s="238"/>
      <c r="ACS254" s="238"/>
      <c r="ACT254" s="238"/>
      <c r="ACU254" s="238"/>
      <c r="ACV254" s="238"/>
      <c r="ACW254" s="238"/>
      <c r="ACX254" s="238"/>
      <c r="ACY254" s="238"/>
      <c r="ACZ254" s="238"/>
      <c r="ADA254" s="238"/>
      <c r="ADB254" s="238"/>
      <c r="ADC254" s="238"/>
      <c r="ADD254" s="238"/>
      <c r="ADE254" s="238"/>
      <c r="ADF254" s="238"/>
      <c r="ADG254" s="238"/>
      <c r="ADH254" s="238"/>
      <c r="ADI254" s="238"/>
      <c r="ADJ254" s="238"/>
      <c r="ADK254" s="238"/>
      <c r="ADL254" s="238"/>
      <c r="ADM254" s="238"/>
      <c r="ADN254" s="238"/>
      <c r="ADO254" s="238"/>
      <c r="ADP254" s="238"/>
      <c r="ADQ254" s="238"/>
      <c r="ADR254" s="238"/>
      <c r="ADS254" s="238"/>
      <c r="ADT254" s="238"/>
      <c r="ADU254" s="238"/>
      <c r="ADV254" s="238"/>
      <c r="ADW254" s="238"/>
      <c r="ADX254" s="238"/>
      <c r="ADY254" s="238"/>
      <c r="ADZ254" s="238"/>
      <c r="AEA254" s="238"/>
      <c r="AEB254" s="238"/>
      <c r="AEC254" s="238"/>
      <c r="AED254" s="238"/>
      <c r="AEE254" s="238"/>
      <c r="AEF254" s="238"/>
      <c r="AEG254" s="238"/>
      <c r="AEH254" s="238"/>
      <c r="AEI254" s="238"/>
      <c r="AEJ254" s="238"/>
      <c r="AEK254" s="238"/>
      <c r="AEL254" s="238"/>
      <c r="AEM254" s="238"/>
      <c r="AEN254" s="238"/>
      <c r="AEO254" s="238"/>
      <c r="AEP254" s="238"/>
      <c r="AEQ254" s="238"/>
      <c r="AER254" s="238"/>
      <c r="AES254" s="238"/>
      <c r="AET254" s="238"/>
      <c r="AEU254" s="238"/>
      <c r="AEV254" s="238"/>
      <c r="AEW254" s="238"/>
      <c r="AEX254" s="238"/>
      <c r="AEY254" s="238"/>
      <c r="AEZ254" s="238"/>
      <c r="AFA254" s="238"/>
      <c r="AFB254" s="238"/>
      <c r="AFC254" s="238"/>
      <c r="AFD254" s="238"/>
      <c r="AFE254" s="238"/>
      <c r="AFF254" s="238"/>
      <c r="AFG254" s="238"/>
      <c r="AFH254" s="238"/>
      <c r="AFI254" s="238"/>
      <c r="AFJ254" s="238"/>
      <c r="AFK254" s="238"/>
      <c r="AFL254" s="238"/>
      <c r="AFM254" s="238"/>
      <c r="AFN254" s="238"/>
      <c r="AFO254" s="238"/>
      <c r="AFP254" s="238"/>
      <c r="AFQ254" s="238"/>
      <c r="AFR254" s="238"/>
      <c r="AFS254" s="238"/>
      <c r="AFT254" s="238"/>
      <c r="AFU254" s="238"/>
      <c r="AFV254" s="238"/>
      <c r="AFW254" s="238"/>
      <c r="AFX254" s="238"/>
      <c r="AFY254" s="238"/>
      <c r="AFZ254" s="238"/>
      <c r="AGA254" s="238"/>
      <c r="AGB254" s="238"/>
      <c r="AGC254" s="238"/>
      <c r="AGD254" s="238"/>
      <c r="AGE254" s="238"/>
      <c r="AGF254" s="238"/>
      <c r="AGG254" s="238"/>
      <c r="AGH254" s="238"/>
      <c r="AGI254" s="238"/>
      <c r="AGJ254" s="238"/>
      <c r="AGK254" s="238"/>
      <c r="AGL254" s="238"/>
      <c r="AGM254" s="238"/>
      <c r="AGN254" s="238"/>
      <c r="AGO254" s="238"/>
      <c r="AGP254" s="238"/>
      <c r="AGQ254" s="238"/>
      <c r="AGR254" s="238"/>
      <c r="AGS254" s="238"/>
      <c r="AGT254" s="238"/>
      <c r="AGU254" s="238"/>
      <c r="AGV254" s="238"/>
      <c r="AGW254" s="238"/>
      <c r="AGX254" s="238"/>
      <c r="AGY254" s="238"/>
      <c r="AGZ254" s="238"/>
      <c r="AHA254" s="238"/>
      <c r="AHB254" s="238"/>
      <c r="AHC254" s="238"/>
      <c r="AHD254" s="238"/>
      <c r="AHE254" s="238"/>
      <c r="AHF254" s="238"/>
      <c r="AHG254" s="238"/>
      <c r="AHH254" s="238"/>
      <c r="AHI254" s="238"/>
      <c r="AHJ254" s="238"/>
      <c r="AHK254" s="238"/>
      <c r="AHL254" s="238"/>
      <c r="AHM254" s="238"/>
      <c r="AHN254" s="238"/>
      <c r="AHO254" s="238"/>
      <c r="AHP254" s="238"/>
      <c r="AHQ254" s="238"/>
      <c r="AHR254" s="238"/>
      <c r="AHS254" s="238"/>
      <c r="AHT254" s="238"/>
      <c r="AHU254" s="238"/>
      <c r="AHV254" s="238"/>
      <c r="AHW254" s="238"/>
      <c r="AHX254" s="238"/>
      <c r="AHY254" s="238"/>
      <c r="AHZ254" s="238"/>
      <c r="AIA254" s="238"/>
      <c r="AIB254" s="238"/>
      <c r="AIC254" s="238"/>
      <c r="AID254" s="238"/>
      <c r="AIE254" s="238"/>
      <c r="AIF254" s="238"/>
      <c r="AIG254" s="238"/>
      <c r="AIH254" s="238"/>
      <c r="AII254" s="238"/>
      <c r="AIJ254" s="238"/>
      <c r="AIK254" s="238"/>
      <c r="AIL254" s="238"/>
      <c r="AIM254" s="238"/>
      <c r="AIN254" s="238"/>
      <c r="AIO254" s="238"/>
      <c r="AIP254" s="238"/>
      <c r="AIQ254" s="238"/>
      <c r="AIR254" s="238"/>
      <c r="AIS254" s="238"/>
      <c r="AIT254" s="238"/>
      <c r="AIU254" s="238"/>
      <c r="AIV254" s="238"/>
      <c r="AIW254" s="238"/>
      <c r="AIX254" s="238"/>
      <c r="AIY254" s="238"/>
      <c r="AIZ254" s="238"/>
      <c r="AJA254" s="238"/>
      <c r="AJB254" s="238"/>
      <c r="AJC254" s="238"/>
      <c r="AJD254" s="238"/>
      <c r="AJE254" s="238"/>
      <c r="AJF254" s="238"/>
      <c r="AJG254" s="238"/>
      <c r="AJH254" s="238"/>
      <c r="AJI254" s="238"/>
      <c r="AJJ254" s="238"/>
      <c r="AJK254" s="238"/>
      <c r="AJL254" s="238"/>
      <c r="AJM254" s="238"/>
      <c r="AJN254" s="238"/>
      <c r="AJO254" s="238"/>
      <c r="AJP254" s="238"/>
      <c r="AJQ254" s="238"/>
      <c r="AJR254" s="238"/>
      <c r="AJS254" s="238"/>
      <c r="AJT254" s="238"/>
      <c r="AJU254" s="238"/>
      <c r="AJV254" s="238"/>
      <c r="AJW254" s="238"/>
      <c r="AJX254" s="238"/>
      <c r="AJY254" s="238"/>
      <c r="AJZ254" s="238"/>
      <c r="AKA254" s="238"/>
      <c r="AKB254" s="238"/>
      <c r="AKC254" s="238"/>
      <c r="AKD254" s="238"/>
      <c r="AKE254" s="238"/>
      <c r="AKF254" s="238"/>
      <c r="AKG254" s="238"/>
      <c r="AKH254" s="238"/>
      <c r="AKI254" s="238"/>
      <c r="AKJ254" s="238"/>
      <c r="AKK254" s="238"/>
      <c r="AKL254" s="238"/>
      <c r="AKM254" s="238"/>
      <c r="AKN254" s="238"/>
      <c r="AKO254" s="238"/>
      <c r="AKP254" s="238"/>
      <c r="AKQ254" s="238"/>
      <c r="AKR254" s="238"/>
      <c r="AKS254" s="238"/>
      <c r="AKT254" s="238"/>
      <c r="AKU254" s="238"/>
      <c r="AKV254" s="238"/>
      <c r="AKW254" s="238"/>
      <c r="AKX254" s="238"/>
      <c r="AKY254" s="238"/>
      <c r="AKZ254" s="238"/>
      <c r="ALA254" s="238"/>
      <c r="ALB254" s="238"/>
      <c r="ALC254" s="238"/>
      <c r="ALD254" s="238"/>
      <c r="ALE254" s="238"/>
      <c r="ALF254" s="238"/>
      <c r="ALG254" s="238"/>
      <c r="ALH254" s="238"/>
      <c r="ALI254" s="238"/>
      <c r="ALJ254" s="238"/>
      <c r="ALK254" s="238"/>
      <c r="ALL254" s="238"/>
      <c r="ALM254" s="238"/>
      <c r="ALN254" s="238"/>
      <c r="ALO254" s="238"/>
      <c r="ALP254" s="238"/>
      <c r="ALQ254" s="238"/>
      <c r="ALR254" s="238"/>
      <c r="ALS254" s="238"/>
      <c r="ALT254" s="238"/>
      <c r="ALU254" s="238"/>
      <c r="ALV254" s="238"/>
      <c r="ALW254" s="238"/>
      <c r="ALX254" s="238"/>
      <c r="ALY254" s="238"/>
      <c r="ALZ254" s="238"/>
      <c r="AMA254" s="238"/>
      <c r="AMB254" s="238"/>
      <c r="AMC254" s="238"/>
      <c r="AMD254" s="238"/>
      <c r="AME254" s="238"/>
      <c r="AMF254" s="238"/>
      <c r="AMG254" s="238"/>
      <c r="AMH254" s="238"/>
      <c r="AMI254" s="238"/>
      <c r="AMJ254" s="238"/>
      <c r="AMK254" s="238"/>
    </row>
    <row r="255" spans="1:1025" s="240" customFormat="1" x14ac:dyDescent="0.2">
      <c r="A255" s="268"/>
      <c r="B255" s="269"/>
      <c r="C255" s="260"/>
      <c r="D255" s="261"/>
      <c r="E255" s="262"/>
      <c r="F255" s="359"/>
      <c r="G255" s="267"/>
      <c r="H255" s="238"/>
      <c r="I255" s="239"/>
      <c r="J255" s="239"/>
      <c r="L255" s="241"/>
      <c r="N255" s="238"/>
      <c r="O255" s="238"/>
      <c r="P255" s="238"/>
      <c r="Q255" s="238"/>
      <c r="R255" s="238"/>
      <c r="S255" s="238"/>
      <c r="T255" s="238"/>
      <c r="U255" s="238"/>
      <c r="V255" s="238"/>
      <c r="W255" s="238"/>
      <c r="X255" s="238"/>
      <c r="Y255" s="238"/>
      <c r="Z255" s="238"/>
      <c r="AA255" s="238"/>
      <c r="AB255" s="238"/>
      <c r="AC255" s="238"/>
      <c r="AD255" s="238"/>
      <c r="AE255" s="238"/>
      <c r="AF255" s="238"/>
      <c r="AG255" s="238"/>
      <c r="AH255" s="238"/>
      <c r="AI255" s="238"/>
      <c r="AJ255" s="238"/>
      <c r="AK255" s="238"/>
      <c r="AL255" s="238"/>
      <c r="AM255" s="238"/>
      <c r="AN255" s="238"/>
      <c r="AO255" s="238"/>
      <c r="AP255" s="238"/>
      <c r="AQ255" s="238"/>
      <c r="AR255" s="238"/>
      <c r="AS255" s="238"/>
      <c r="AT255" s="238"/>
      <c r="AU255" s="238"/>
      <c r="AV255" s="238"/>
      <c r="AW255" s="238"/>
      <c r="AX255" s="238"/>
      <c r="AY255" s="238"/>
      <c r="AZ255" s="238"/>
      <c r="BA255" s="238"/>
      <c r="BB255" s="238"/>
      <c r="BC255" s="238"/>
      <c r="BD255" s="238"/>
      <c r="BE255" s="238"/>
      <c r="BF255" s="238"/>
      <c r="BG255" s="238"/>
      <c r="BH255" s="238"/>
      <c r="BI255" s="238"/>
      <c r="BJ255" s="238"/>
      <c r="BK255" s="238"/>
      <c r="BL255" s="238"/>
      <c r="BM255" s="238"/>
      <c r="BN255" s="238"/>
      <c r="BO255" s="238"/>
      <c r="BP255" s="238"/>
      <c r="BQ255" s="238"/>
      <c r="BR255" s="238"/>
      <c r="BS255" s="238"/>
      <c r="BT255" s="238"/>
      <c r="BU255" s="238"/>
      <c r="BV255" s="238"/>
      <c r="BW255" s="238"/>
      <c r="BX255" s="238"/>
      <c r="BY255" s="238"/>
      <c r="BZ255" s="238"/>
      <c r="CA255" s="238"/>
      <c r="CB255" s="238"/>
      <c r="CC255" s="238"/>
      <c r="CD255" s="238"/>
      <c r="CE255" s="238"/>
      <c r="CF255" s="238"/>
      <c r="CG255" s="238"/>
      <c r="CH255" s="238"/>
      <c r="CI255" s="238"/>
      <c r="CJ255" s="238"/>
      <c r="CK255" s="238"/>
      <c r="CL255" s="238"/>
      <c r="CM255" s="238"/>
      <c r="CN255" s="238"/>
      <c r="CO255" s="238"/>
      <c r="CP255" s="238"/>
      <c r="CQ255" s="238"/>
      <c r="CR255" s="238"/>
      <c r="CS255" s="238"/>
      <c r="CT255" s="238"/>
      <c r="CU255" s="238"/>
      <c r="CV255" s="238"/>
      <c r="CW255" s="238"/>
      <c r="CX255" s="238"/>
      <c r="CY255" s="238"/>
      <c r="CZ255" s="238"/>
      <c r="DA255" s="238"/>
      <c r="DB255" s="238"/>
      <c r="DC255" s="238"/>
      <c r="DD255" s="238"/>
      <c r="DE255" s="238"/>
      <c r="DF255" s="238"/>
      <c r="DG255" s="238"/>
      <c r="DH255" s="238"/>
      <c r="DI255" s="238"/>
      <c r="DJ255" s="238"/>
      <c r="DK255" s="238"/>
      <c r="DL255" s="238"/>
      <c r="DM255" s="238"/>
      <c r="DN255" s="238"/>
      <c r="DO255" s="238"/>
      <c r="DP255" s="238"/>
      <c r="DQ255" s="238"/>
      <c r="DR255" s="238"/>
      <c r="DS255" s="238"/>
      <c r="DT255" s="238"/>
      <c r="DU255" s="238"/>
      <c r="DV255" s="238"/>
      <c r="DW255" s="238"/>
      <c r="DX255" s="238"/>
      <c r="DY255" s="238"/>
      <c r="DZ255" s="238"/>
      <c r="EA255" s="238"/>
      <c r="EB255" s="238"/>
      <c r="EC255" s="238"/>
      <c r="ED255" s="238"/>
      <c r="EE255" s="238"/>
      <c r="EF255" s="238"/>
      <c r="EG255" s="238"/>
      <c r="EH255" s="238"/>
      <c r="EI255" s="238"/>
      <c r="EJ255" s="238"/>
      <c r="EK255" s="238"/>
      <c r="EL255" s="238"/>
      <c r="EM255" s="238"/>
      <c r="EN255" s="238"/>
      <c r="EO255" s="238"/>
      <c r="EP255" s="238"/>
      <c r="EQ255" s="238"/>
      <c r="ER255" s="238"/>
      <c r="ES255" s="238"/>
      <c r="ET255" s="238"/>
      <c r="EU255" s="238"/>
      <c r="EV255" s="238"/>
      <c r="EW255" s="238"/>
      <c r="EX255" s="238"/>
      <c r="EY255" s="238"/>
      <c r="EZ255" s="238"/>
      <c r="FA255" s="238"/>
      <c r="FB255" s="238"/>
      <c r="FC255" s="238"/>
      <c r="FD255" s="238"/>
      <c r="FE255" s="238"/>
      <c r="FF255" s="238"/>
      <c r="FG255" s="238"/>
      <c r="FH255" s="238"/>
      <c r="FI255" s="238"/>
      <c r="FJ255" s="238"/>
      <c r="FK255" s="238"/>
      <c r="FL255" s="238"/>
      <c r="FM255" s="238"/>
      <c r="FN255" s="238"/>
      <c r="FO255" s="238"/>
      <c r="FP255" s="238"/>
      <c r="FQ255" s="238"/>
      <c r="FR255" s="238"/>
      <c r="FS255" s="238"/>
      <c r="FT255" s="238"/>
      <c r="FU255" s="238"/>
      <c r="FV255" s="238"/>
      <c r="FW255" s="238"/>
      <c r="FX255" s="238"/>
      <c r="FY255" s="238"/>
      <c r="FZ255" s="238"/>
      <c r="GA255" s="238"/>
      <c r="GB255" s="238"/>
      <c r="GC255" s="238"/>
      <c r="GD255" s="238"/>
      <c r="GE255" s="238"/>
      <c r="GF255" s="238"/>
      <c r="GG255" s="238"/>
      <c r="GH255" s="238"/>
      <c r="GI255" s="238"/>
      <c r="GJ255" s="238"/>
      <c r="GK255" s="238"/>
      <c r="GL255" s="238"/>
      <c r="GM255" s="238"/>
      <c r="GN255" s="238"/>
      <c r="GO255" s="238"/>
      <c r="GP255" s="238"/>
      <c r="GQ255" s="238"/>
      <c r="GR255" s="238"/>
      <c r="GS255" s="238"/>
      <c r="GT255" s="238"/>
      <c r="GU255" s="238"/>
      <c r="GV255" s="238"/>
      <c r="GW255" s="238"/>
      <c r="GX255" s="238"/>
      <c r="GY255" s="238"/>
      <c r="GZ255" s="238"/>
      <c r="HA255" s="238"/>
      <c r="HB255" s="238"/>
      <c r="HC255" s="238"/>
      <c r="HD255" s="238"/>
      <c r="HE255" s="238"/>
      <c r="HF255" s="238"/>
      <c r="HG255" s="238"/>
      <c r="HH255" s="238"/>
      <c r="HI255" s="238"/>
      <c r="HJ255" s="238"/>
      <c r="HK255" s="238"/>
      <c r="HL255" s="238"/>
      <c r="HM255" s="238"/>
      <c r="HN255" s="238"/>
      <c r="HO255" s="238"/>
      <c r="HP255" s="238"/>
      <c r="HQ255" s="238"/>
      <c r="HR255" s="238"/>
      <c r="HS255" s="238"/>
      <c r="HT255" s="238"/>
      <c r="HU255" s="238"/>
      <c r="HV255" s="238"/>
      <c r="HW255" s="238"/>
      <c r="HX255" s="238"/>
      <c r="HY255" s="238"/>
      <c r="HZ255" s="238"/>
      <c r="IA255" s="238"/>
      <c r="IB255" s="238"/>
      <c r="IC255" s="238"/>
      <c r="ID255" s="238"/>
      <c r="IE255" s="238"/>
      <c r="IF255" s="238"/>
      <c r="IG255" s="238"/>
      <c r="IH255" s="238"/>
      <c r="II255" s="238"/>
      <c r="IJ255" s="238"/>
      <c r="IK255" s="238"/>
      <c r="IL255" s="238"/>
      <c r="IM255" s="238"/>
      <c r="IN255" s="238"/>
      <c r="IO255" s="238"/>
      <c r="IP255" s="238"/>
      <c r="IQ255" s="238"/>
      <c r="IR255" s="238"/>
      <c r="IS255" s="238"/>
      <c r="IT255" s="238"/>
      <c r="IU255" s="238"/>
      <c r="IV255" s="238"/>
      <c r="IW255" s="238"/>
      <c r="IX255" s="238"/>
      <c r="IY255" s="238"/>
      <c r="IZ255" s="238"/>
      <c r="JA255" s="238"/>
      <c r="JB255" s="238"/>
      <c r="JC255" s="238"/>
      <c r="JD255" s="238"/>
      <c r="JE255" s="238"/>
      <c r="JF255" s="238"/>
      <c r="JG255" s="238"/>
      <c r="JH255" s="238"/>
      <c r="JI255" s="238"/>
      <c r="JJ255" s="238"/>
      <c r="JK255" s="238"/>
      <c r="JL255" s="238"/>
      <c r="JM255" s="238"/>
      <c r="JN255" s="238"/>
      <c r="JO255" s="238"/>
      <c r="JP255" s="238"/>
      <c r="JQ255" s="238"/>
      <c r="JR255" s="238"/>
      <c r="JS255" s="238"/>
      <c r="JT255" s="238"/>
      <c r="JU255" s="238"/>
      <c r="JV255" s="238"/>
      <c r="JW255" s="238"/>
      <c r="JX255" s="238"/>
      <c r="JY255" s="238"/>
      <c r="JZ255" s="238"/>
      <c r="KA255" s="238"/>
      <c r="KB255" s="238"/>
      <c r="KC255" s="238"/>
      <c r="KD255" s="238"/>
      <c r="KE255" s="238"/>
      <c r="KF255" s="238"/>
      <c r="KG255" s="238"/>
      <c r="KH255" s="238"/>
      <c r="KI255" s="238"/>
      <c r="KJ255" s="238"/>
      <c r="KK255" s="238"/>
      <c r="KL255" s="238"/>
      <c r="KM255" s="238"/>
      <c r="KN255" s="238"/>
      <c r="KO255" s="238"/>
      <c r="KP255" s="238"/>
      <c r="KQ255" s="238"/>
      <c r="KR255" s="238"/>
      <c r="KS255" s="238"/>
      <c r="KT255" s="238"/>
      <c r="KU255" s="238"/>
      <c r="KV255" s="238"/>
      <c r="KW255" s="238"/>
      <c r="KX255" s="238"/>
      <c r="KY255" s="238"/>
      <c r="KZ255" s="238"/>
      <c r="LA255" s="238"/>
      <c r="LB255" s="238"/>
      <c r="LC255" s="238"/>
      <c r="LD255" s="238"/>
      <c r="LE255" s="238"/>
      <c r="LF255" s="238"/>
      <c r="LG255" s="238"/>
      <c r="LH255" s="238"/>
      <c r="LI255" s="238"/>
      <c r="LJ255" s="238"/>
      <c r="LK255" s="238"/>
      <c r="LL255" s="238"/>
      <c r="LM255" s="238"/>
      <c r="LN255" s="238"/>
      <c r="LO255" s="238"/>
      <c r="LP255" s="238"/>
      <c r="LQ255" s="238"/>
      <c r="LR255" s="238"/>
      <c r="LS255" s="238"/>
      <c r="LT255" s="238"/>
      <c r="LU255" s="238"/>
      <c r="LV255" s="238"/>
      <c r="LW255" s="238"/>
      <c r="LX255" s="238"/>
      <c r="LY255" s="238"/>
      <c r="LZ255" s="238"/>
      <c r="MA255" s="238"/>
      <c r="MB255" s="238"/>
      <c r="MC255" s="238"/>
      <c r="MD255" s="238"/>
      <c r="ME255" s="238"/>
      <c r="MF255" s="238"/>
      <c r="MG255" s="238"/>
      <c r="MH255" s="238"/>
      <c r="MI255" s="238"/>
      <c r="MJ255" s="238"/>
      <c r="MK255" s="238"/>
      <c r="ML255" s="238"/>
      <c r="MM255" s="238"/>
      <c r="MN255" s="238"/>
      <c r="MO255" s="238"/>
      <c r="MP255" s="238"/>
      <c r="MQ255" s="238"/>
      <c r="MR255" s="238"/>
      <c r="MS255" s="238"/>
      <c r="MT255" s="238"/>
      <c r="MU255" s="238"/>
      <c r="MV255" s="238"/>
      <c r="MW255" s="238"/>
      <c r="MX255" s="238"/>
      <c r="MY255" s="238"/>
      <c r="MZ255" s="238"/>
      <c r="NA255" s="238"/>
      <c r="NB255" s="238"/>
      <c r="NC255" s="238"/>
      <c r="ND255" s="238"/>
      <c r="NE255" s="238"/>
      <c r="NF255" s="238"/>
      <c r="NG255" s="238"/>
      <c r="NH255" s="238"/>
      <c r="NI255" s="238"/>
      <c r="NJ255" s="238"/>
      <c r="NK255" s="238"/>
      <c r="NL255" s="238"/>
      <c r="NM255" s="238"/>
      <c r="NN255" s="238"/>
      <c r="NO255" s="238"/>
      <c r="NP255" s="238"/>
      <c r="NQ255" s="238"/>
      <c r="NR255" s="238"/>
      <c r="NS255" s="238"/>
      <c r="NT255" s="238"/>
      <c r="NU255" s="238"/>
      <c r="NV255" s="238"/>
      <c r="NW255" s="238"/>
      <c r="NX255" s="238"/>
      <c r="NY255" s="238"/>
      <c r="NZ255" s="238"/>
      <c r="OA255" s="238"/>
      <c r="OB255" s="238"/>
      <c r="OC255" s="238"/>
      <c r="OD255" s="238"/>
      <c r="OE255" s="238"/>
      <c r="OF255" s="238"/>
      <c r="OG255" s="238"/>
      <c r="OH255" s="238"/>
      <c r="OI255" s="238"/>
      <c r="OJ255" s="238"/>
      <c r="OK255" s="238"/>
      <c r="OL255" s="238"/>
      <c r="OM255" s="238"/>
      <c r="ON255" s="238"/>
      <c r="OO255" s="238"/>
      <c r="OP255" s="238"/>
      <c r="OQ255" s="238"/>
      <c r="OR255" s="238"/>
      <c r="OS255" s="238"/>
      <c r="OT255" s="238"/>
      <c r="OU255" s="238"/>
      <c r="OV255" s="238"/>
      <c r="OW255" s="238"/>
      <c r="OX255" s="238"/>
      <c r="OY255" s="238"/>
      <c r="OZ255" s="238"/>
      <c r="PA255" s="238"/>
      <c r="PB255" s="238"/>
      <c r="PC255" s="238"/>
      <c r="PD255" s="238"/>
      <c r="PE255" s="238"/>
      <c r="PF255" s="238"/>
      <c r="PG255" s="238"/>
      <c r="PH255" s="238"/>
      <c r="PI255" s="238"/>
      <c r="PJ255" s="238"/>
      <c r="PK255" s="238"/>
      <c r="PL255" s="238"/>
      <c r="PM255" s="238"/>
      <c r="PN255" s="238"/>
      <c r="PO255" s="238"/>
      <c r="PP255" s="238"/>
      <c r="PQ255" s="238"/>
      <c r="PR255" s="238"/>
      <c r="PS255" s="238"/>
      <c r="PT255" s="238"/>
      <c r="PU255" s="238"/>
      <c r="PV255" s="238"/>
      <c r="PW255" s="238"/>
      <c r="PX255" s="238"/>
      <c r="PY255" s="238"/>
      <c r="PZ255" s="238"/>
      <c r="QA255" s="238"/>
      <c r="QB255" s="238"/>
      <c r="QC255" s="238"/>
      <c r="QD255" s="238"/>
      <c r="QE255" s="238"/>
      <c r="QF255" s="238"/>
      <c r="QG255" s="238"/>
      <c r="QH255" s="238"/>
      <c r="QI255" s="238"/>
      <c r="QJ255" s="238"/>
      <c r="QK255" s="238"/>
      <c r="QL255" s="238"/>
      <c r="QM255" s="238"/>
      <c r="QN255" s="238"/>
      <c r="QO255" s="238"/>
      <c r="QP255" s="238"/>
      <c r="QQ255" s="238"/>
      <c r="QR255" s="238"/>
      <c r="QS255" s="238"/>
      <c r="QT255" s="238"/>
      <c r="QU255" s="238"/>
      <c r="QV255" s="238"/>
      <c r="QW255" s="238"/>
      <c r="QX255" s="238"/>
      <c r="QY255" s="238"/>
      <c r="QZ255" s="238"/>
      <c r="RA255" s="238"/>
      <c r="RB255" s="238"/>
      <c r="RC255" s="238"/>
      <c r="RD255" s="238"/>
      <c r="RE255" s="238"/>
      <c r="RF255" s="238"/>
      <c r="RG255" s="238"/>
      <c r="RH255" s="238"/>
      <c r="RI255" s="238"/>
      <c r="RJ255" s="238"/>
      <c r="RK255" s="238"/>
      <c r="RL255" s="238"/>
      <c r="RM255" s="238"/>
      <c r="RN255" s="238"/>
      <c r="RO255" s="238"/>
      <c r="RP255" s="238"/>
      <c r="RQ255" s="238"/>
      <c r="RR255" s="238"/>
      <c r="RS255" s="238"/>
      <c r="RT255" s="238"/>
      <c r="RU255" s="238"/>
      <c r="RV255" s="238"/>
      <c r="RW255" s="238"/>
      <c r="RX255" s="238"/>
      <c r="RY255" s="238"/>
      <c r="RZ255" s="238"/>
      <c r="SA255" s="238"/>
      <c r="SB255" s="238"/>
      <c r="SC255" s="238"/>
      <c r="SD255" s="238"/>
      <c r="SE255" s="238"/>
      <c r="SF255" s="238"/>
      <c r="SG255" s="238"/>
      <c r="SH255" s="238"/>
      <c r="SI255" s="238"/>
      <c r="SJ255" s="238"/>
      <c r="SK255" s="238"/>
      <c r="SL255" s="238"/>
      <c r="SM255" s="238"/>
      <c r="SN255" s="238"/>
      <c r="SO255" s="238"/>
      <c r="SP255" s="238"/>
      <c r="SQ255" s="238"/>
      <c r="SR255" s="238"/>
      <c r="SS255" s="238"/>
      <c r="ST255" s="238"/>
      <c r="SU255" s="238"/>
      <c r="SV255" s="238"/>
      <c r="SW255" s="238"/>
      <c r="SX255" s="238"/>
      <c r="SY255" s="238"/>
      <c r="SZ255" s="238"/>
      <c r="TA255" s="238"/>
      <c r="TB255" s="238"/>
      <c r="TC255" s="238"/>
      <c r="TD255" s="238"/>
      <c r="TE255" s="238"/>
      <c r="TF255" s="238"/>
      <c r="TG255" s="238"/>
      <c r="TH255" s="238"/>
      <c r="TI255" s="238"/>
      <c r="TJ255" s="238"/>
      <c r="TK255" s="238"/>
      <c r="TL255" s="238"/>
      <c r="TM255" s="238"/>
      <c r="TN255" s="238"/>
      <c r="TO255" s="238"/>
      <c r="TP255" s="238"/>
      <c r="TQ255" s="238"/>
      <c r="TR255" s="238"/>
      <c r="TS255" s="238"/>
      <c r="TT255" s="238"/>
      <c r="TU255" s="238"/>
      <c r="TV255" s="238"/>
      <c r="TW255" s="238"/>
      <c r="TX255" s="238"/>
      <c r="TY255" s="238"/>
      <c r="TZ255" s="238"/>
      <c r="UA255" s="238"/>
      <c r="UB255" s="238"/>
      <c r="UC255" s="238"/>
      <c r="UD255" s="238"/>
      <c r="UE255" s="238"/>
      <c r="UF255" s="238"/>
      <c r="UG255" s="238"/>
      <c r="UH255" s="238"/>
      <c r="UI255" s="238"/>
      <c r="UJ255" s="238"/>
      <c r="UK255" s="238"/>
      <c r="UL255" s="238"/>
      <c r="UM255" s="238"/>
      <c r="UN255" s="238"/>
      <c r="UO255" s="238"/>
      <c r="UP255" s="238"/>
      <c r="UQ255" s="238"/>
      <c r="UR255" s="238"/>
      <c r="US255" s="238"/>
      <c r="UT255" s="238"/>
      <c r="UU255" s="238"/>
      <c r="UV255" s="238"/>
      <c r="UW255" s="238"/>
      <c r="UX255" s="238"/>
      <c r="UY255" s="238"/>
      <c r="UZ255" s="238"/>
      <c r="VA255" s="238"/>
      <c r="VB255" s="238"/>
      <c r="VC255" s="238"/>
      <c r="VD255" s="238"/>
      <c r="VE255" s="238"/>
      <c r="VF255" s="238"/>
      <c r="VG255" s="238"/>
      <c r="VH255" s="238"/>
      <c r="VI255" s="238"/>
      <c r="VJ255" s="238"/>
      <c r="VK255" s="238"/>
      <c r="VL255" s="238"/>
      <c r="VM255" s="238"/>
      <c r="VN255" s="238"/>
      <c r="VO255" s="238"/>
      <c r="VP255" s="238"/>
      <c r="VQ255" s="238"/>
      <c r="VR255" s="238"/>
      <c r="VS255" s="238"/>
      <c r="VT255" s="238"/>
      <c r="VU255" s="238"/>
      <c r="VV255" s="238"/>
      <c r="VW255" s="238"/>
      <c r="VX255" s="238"/>
      <c r="VY255" s="238"/>
      <c r="VZ255" s="238"/>
      <c r="WA255" s="238"/>
      <c r="WB255" s="238"/>
      <c r="WC255" s="238"/>
      <c r="WD255" s="238"/>
      <c r="WE255" s="238"/>
      <c r="WF255" s="238"/>
      <c r="WG255" s="238"/>
      <c r="WH255" s="238"/>
      <c r="WI255" s="238"/>
      <c r="WJ255" s="238"/>
      <c r="WK255" s="238"/>
      <c r="WL255" s="238"/>
      <c r="WM255" s="238"/>
      <c r="WN255" s="238"/>
      <c r="WO255" s="238"/>
      <c r="WP255" s="238"/>
      <c r="WQ255" s="238"/>
      <c r="WR255" s="238"/>
      <c r="WS255" s="238"/>
      <c r="WT255" s="238"/>
      <c r="WU255" s="238"/>
      <c r="WV255" s="238"/>
      <c r="WW255" s="238"/>
      <c r="WX255" s="238"/>
      <c r="WY255" s="238"/>
      <c r="WZ255" s="238"/>
      <c r="XA255" s="238"/>
      <c r="XB255" s="238"/>
      <c r="XC255" s="238"/>
      <c r="XD255" s="238"/>
      <c r="XE255" s="238"/>
      <c r="XF255" s="238"/>
      <c r="XG255" s="238"/>
      <c r="XH255" s="238"/>
      <c r="XI255" s="238"/>
      <c r="XJ255" s="238"/>
      <c r="XK255" s="238"/>
      <c r="XL255" s="238"/>
      <c r="XM255" s="238"/>
      <c r="XN255" s="238"/>
      <c r="XO255" s="238"/>
      <c r="XP255" s="238"/>
      <c r="XQ255" s="238"/>
      <c r="XR255" s="238"/>
      <c r="XS255" s="238"/>
      <c r="XT255" s="238"/>
      <c r="XU255" s="238"/>
      <c r="XV255" s="238"/>
      <c r="XW255" s="238"/>
      <c r="XX255" s="238"/>
      <c r="XY255" s="238"/>
      <c r="XZ255" s="238"/>
      <c r="YA255" s="238"/>
      <c r="YB255" s="238"/>
      <c r="YC255" s="238"/>
      <c r="YD255" s="238"/>
      <c r="YE255" s="238"/>
      <c r="YF255" s="238"/>
      <c r="YG255" s="238"/>
      <c r="YH255" s="238"/>
      <c r="YI255" s="238"/>
      <c r="YJ255" s="238"/>
      <c r="YK255" s="238"/>
      <c r="YL255" s="238"/>
      <c r="YM255" s="238"/>
      <c r="YN255" s="238"/>
      <c r="YO255" s="238"/>
      <c r="YP255" s="238"/>
      <c r="YQ255" s="238"/>
      <c r="YR255" s="238"/>
      <c r="YS255" s="238"/>
      <c r="YT255" s="238"/>
      <c r="YU255" s="238"/>
      <c r="YV255" s="238"/>
      <c r="YW255" s="238"/>
      <c r="YX255" s="238"/>
      <c r="YY255" s="238"/>
      <c r="YZ255" s="238"/>
      <c r="ZA255" s="238"/>
      <c r="ZB255" s="238"/>
      <c r="ZC255" s="238"/>
      <c r="ZD255" s="238"/>
      <c r="ZE255" s="238"/>
      <c r="ZF255" s="238"/>
      <c r="ZG255" s="238"/>
      <c r="ZH255" s="238"/>
      <c r="ZI255" s="238"/>
      <c r="ZJ255" s="238"/>
      <c r="ZK255" s="238"/>
      <c r="ZL255" s="238"/>
      <c r="ZM255" s="238"/>
      <c r="ZN255" s="238"/>
      <c r="ZO255" s="238"/>
      <c r="ZP255" s="238"/>
      <c r="ZQ255" s="238"/>
      <c r="ZR255" s="238"/>
      <c r="ZS255" s="238"/>
      <c r="ZT255" s="238"/>
      <c r="ZU255" s="238"/>
      <c r="ZV255" s="238"/>
      <c r="ZW255" s="238"/>
      <c r="ZX255" s="238"/>
      <c r="ZY255" s="238"/>
      <c r="ZZ255" s="238"/>
      <c r="AAA255" s="238"/>
      <c r="AAB255" s="238"/>
      <c r="AAC255" s="238"/>
      <c r="AAD255" s="238"/>
      <c r="AAE255" s="238"/>
      <c r="AAF255" s="238"/>
      <c r="AAG255" s="238"/>
      <c r="AAH255" s="238"/>
      <c r="AAI255" s="238"/>
      <c r="AAJ255" s="238"/>
      <c r="AAK255" s="238"/>
      <c r="AAL255" s="238"/>
      <c r="AAM255" s="238"/>
      <c r="AAN255" s="238"/>
      <c r="AAO255" s="238"/>
      <c r="AAP255" s="238"/>
      <c r="AAQ255" s="238"/>
      <c r="AAR255" s="238"/>
      <c r="AAS255" s="238"/>
      <c r="AAT255" s="238"/>
      <c r="AAU255" s="238"/>
      <c r="AAV255" s="238"/>
      <c r="AAW255" s="238"/>
      <c r="AAX255" s="238"/>
      <c r="AAY255" s="238"/>
      <c r="AAZ255" s="238"/>
      <c r="ABA255" s="238"/>
      <c r="ABB255" s="238"/>
      <c r="ABC255" s="238"/>
      <c r="ABD255" s="238"/>
      <c r="ABE255" s="238"/>
      <c r="ABF255" s="238"/>
      <c r="ABG255" s="238"/>
      <c r="ABH255" s="238"/>
      <c r="ABI255" s="238"/>
      <c r="ABJ255" s="238"/>
      <c r="ABK255" s="238"/>
      <c r="ABL255" s="238"/>
      <c r="ABM255" s="238"/>
      <c r="ABN255" s="238"/>
      <c r="ABO255" s="238"/>
      <c r="ABP255" s="238"/>
      <c r="ABQ255" s="238"/>
      <c r="ABR255" s="238"/>
      <c r="ABS255" s="238"/>
      <c r="ABT255" s="238"/>
      <c r="ABU255" s="238"/>
      <c r="ABV255" s="238"/>
      <c r="ABW255" s="238"/>
      <c r="ABX255" s="238"/>
      <c r="ABY255" s="238"/>
      <c r="ABZ255" s="238"/>
      <c r="ACA255" s="238"/>
      <c r="ACB255" s="238"/>
      <c r="ACC255" s="238"/>
      <c r="ACD255" s="238"/>
      <c r="ACE255" s="238"/>
      <c r="ACF255" s="238"/>
      <c r="ACG255" s="238"/>
      <c r="ACH255" s="238"/>
      <c r="ACI255" s="238"/>
      <c r="ACJ255" s="238"/>
      <c r="ACK255" s="238"/>
      <c r="ACL255" s="238"/>
      <c r="ACM255" s="238"/>
      <c r="ACN255" s="238"/>
      <c r="ACO255" s="238"/>
      <c r="ACP255" s="238"/>
      <c r="ACQ255" s="238"/>
      <c r="ACR255" s="238"/>
      <c r="ACS255" s="238"/>
      <c r="ACT255" s="238"/>
      <c r="ACU255" s="238"/>
      <c r="ACV255" s="238"/>
      <c r="ACW255" s="238"/>
      <c r="ACX255" s="238"/>
      <c r="ACY255" s="238"/>
      <c r="ACZ255" s="238"/>
      <c r="ADA255" s="238"/>
      <c r="ADB255" s="238"/>
      <c r="ADC255" s="238"/>
      <c r="ADD255" s="238"/>
      <c r="ADE255" s="238"/>
      <c r="ADF255" s="238"/>
      <c r="ADG255" s="238"/>
      <c r="ADH255" s="238"/>
      <c r="ADI255" s="238"/>
      <c r="ADJ255" s="238"/>
      <c r="ADK255" s="238"/>
      <c r="ADL255" s="238"/>
      <c r="ADM255" s="238"/>
      <c r="ADN255" s="238"/>
      <c r="ADO255" s="238"/>
      <c r="ADP255" s="238"/>
      <c r="ADQ255" s="238"/>
      <c r="ADR255" s="238"/>
      <c r="ADS255" s="238"/>
      <c r="ADT255" s="238"/>
      <c r="ADU255" s="238"/>
      <c r="ADV255" s="238"/>
      <c r="ADW255" s="238"/>
      <c r="ADX255" s="238"/>
      <c r="ADY255" s="238"/>
      <c r="ADZ255" s="238"/>
      <c r="AEA255" s="238"/>
      <c r="AEB255" s="238"/>
      <c r="AEC255" s="238"/>
      <c r="AED255" s="238"/>
      <c r="AEE255" s="238"/>
      <c r="AEF255" s="238"/>
      <c r="AEG255" s="238"/>
      <c r="AEH255" s="238"/>
      <c r="AEI255" s="238"/>
      <c r="AEJ255" s="238"/>
      <c r="AEK255" s="238"/>
      <c r="AEL255" s="238"/>
      <c r="AEM255" s="238"/>
      <c r="AEN255" s="238"/>
      <c r="AEO255" s="238"/>
      <c r="AEP255" s="238"/>
      <c r="AEQ255" s="238"/>
      <c r="AER255" s="238"/>
      <c r="AES255" s="238"/>
      <c r="AET255" s="238"/>
      <c r="AEU255" s="238"/>
      <c r="AEV255" s="238"/>
      <c r="AEW255" s="238"/>
      <c r="AEX255" s="238"/>
      <c r="AEY255" s="238"/>
      <c r="AEZ255" s="238"/>
      <c r="AFA255" s="238"/>
      <c r="AFB255" s="238"/>
      <c r="AFC255" s="238"/>
      <c r="AFD255" s="238"/>
      <c r="AFE255" s="238"/>
      <c r="AFF255" s="238"/>
      <c r="AFG255" s="238"/>
      <c r="AFH255" s="238"/>
      <c r="AFI255" s="238"/>
      <c r="AFJ255" s="238"/>
      <c r="AFK255" s="238"/>
      <c r="AFL255" s="238"/>
      <c r="AFM255" s="238"/>
      <c r="AFN255" s="238"/>
      <c r="AFO255" s="238"/>
      <c r="AFP255" s="238"/>
      <c r="AFQ255" s="238"/>
      <c r="AFR255" s="238"/>
      <c r="AFS255" s="238"/>
      <c r="AFT255" s="238"/>
      <c r="AFU255" s="238"/>
      <c r="AFV255" s="238"/>
      <c r="AFW255" s="238"/>
      <c r="AFX255" s="238"/>
      <c r="AFY255" s="238"/>
      <c r="AFZ255" s="238"/>
      <c r="AGA255" s="238"/>
      <c r="AGB255" s="238"/>
      <c r="AGC255" s="238"/>
      <c r="AGD255" s="238"/>
      <c r="AGE255" s="238"/>
      <c r="AGF255" s="238"/>
      <c r="AGG255" s="238"/>
      <c r="AGH255" s="238"/>
      <c r="AGI255" s="238"/>
      <c r="AGJ255" s="238"/>
      <c r="AGK255" s="238"/>
      <c r="AGL255" s="238"/>
      <c r="AGM255" s="238"/>
      <c r="AGN255" s="238"/>
      <c r="AGO255" s="238"/>
      <c r="AGP255" s="238"/>
      <c r="AGQ255" s="238"/>
      <c r="AGR255" s="238"/>
      <c r="AGS255" s="238"/>
      <c r="AGT255" s="238"/>
      <c r="AGU255" s="238"/>
      <c r="AGV255" s="238"/>
      <c r="AGW255" s="238"/>
      <c r="AGX255" s="238"/>
      <c r="AGY255" s="238"/>
      <c r="AGZ255" s="238"/>
      <c r="AHA255" s="238"/>
      <c r="AHB255" s="238"/>
      <c r="AHC255" s="238"/>
      <c r="AHD255" s="238"/>
      <c r="AHE255" s="238"/>
      <c r="AHF255" s="238"/>
      <c r="AHG255" s="238"/>
      <c r="AHH255" s="238"/>
      <c r="AHI255" s="238"/>
      <c r="AHJ255" s="238"/>
      <c r="AHK255" s="238"/>
      <c r="AHL255" s="238"/>
      <c r="AHM255" s="238"/>
      <c r="AHN255" s="238"/>
      <c r="AHO255" s="238"/>
      <c r="AHP255" s="238"/>
      <c r="AHQ255" s="238"/>
      <c r="AHR255" s="238"/>
      <c r="AHS255" s="238"/>
      <c r="AHT255" s="238"/>
      <c r="AHU255" s="238"/>
      <c r="AHV255" s="238"/>
      <c r="AHW255" s="238"/>
      <c r="AHX255" s="238"/>
      <c r="AHY255" s="238"/>
      <c r="AHZ255" s="238"/>
      <c r="AIA255" s="238"/>
      <c r="AIB255" s="238"/>
      <c r="AIC255" s="238"/>
      <c r="AID255" s="238"/>
      <c r="AIE255" s="238"/>
      <c r="AIF255" s="238"/>
      <c r="AIG255" s="238"/>
      <c r="AIH255" s="238"/>
      <c r="AII255" s="238"/>
      <c r="AIJ255" s="238"/>
      <c r="AIK255" s="238"/>
      <c r="AIL255" s="238"/>
      <c r="AIM255" s="238"/>
      <c r="AIN255" s="238"/>
      <c r="AIO255" s="238"/>
      <c r="AIP255" s="238"/>
      <c r="AIQ255" s="238"/>
      <c r="AIR255" s="238"/>
      <c r="AIS255" s="238"/>
      <c r="AIT255" s="238"/>
      <c r="AIU255" s="238"/>
      <c r="AIV255" s="238"/>
      <c r="AIW255" s="238"/>
      <c r="AIX255" s="238"/>
      <c r="AIY255" s="238"/>
      <c r="AIZ255" s="238"/>
      <c r="AJA255" s="238"/>
      <c r="AJB255" s="238"/>
      <c r="AJC255" s="238"/>
      <c r="AJD255" s="238"/>
      <c r="AJE255" s="238"/>
      <c r="AJF255" s="238"/>
      <c r="AJG255" s="238"/>
      <c r="AJH255" s="238"/>
      <c r="AJI255" s="238"/>
      <c r="AJJ255" s="238"/>
      <c r="AJK255" s="238"/>
      <c r="AJL255" s="238"/>
      <c r="AJM255" s="238"/>
      <c r="AJN255" s="238"/>
      <c r="AJO255" s="238"/>
      <c r="AJP255" s="238"/>
      <c r="AJQ255" s="238"/>
      <c r="AJR255" s="238"/>
      <c r="AJS255" s="238"/>
      <c r="AJT255" s="238"/>
      <c r="AJU255" s="238"/>
      <c r="AJV255" s="238"/>
      <c r="AJW255" s="238"/>
      <c r="AJX255" s="238"/>
      <c r="AJY255" s="238"/>
      <c r="AJZ255" s="238"/>
      <c r="AKA255" s="238"/>
      <c r="AKB255" s="238"/>
      <c r="AKC255" s="238"/>
      <c r="AKD255" s="238"/>
      <c r="AKE255" s="238"/>
      <c r="AKF255" s="238"/>
      <c r="AKG255" s="238"/>
      <c r="AKH255" s="238"/>
      <c r="AKI255" s="238"/>
      <c r="AKJ255" s="238"/>
      <c r="AKK255" s="238"/>
      <c r="AKL255" s="238"/>
      <c r="AKM255" s="238"/>
      <c r="AKN255" s="238"/>
      <c r="AKO255" s="238"/>
      <c r="AKP255" s="238"/>
      <c r="AKQ255" s="238"/>
      <c r="AKR255" s="238"/>
      <c r="AKS255" s="238"/>
      <c r="AKT255" s="238"/>
      <c r="AKU255" s="238"/>
      <c r="AKV255" s="238"/>
      <c r="AKW255" s="238"/>
      <c r="AKX255" s="238"/>
      <c r="AKY255" s="238"/>
      <c r="AKZ255" s="238"/>
      <c r="ALA255" s="238"/>
      <c r="ALB255" s="238"/>
      <c r="ALC255" s="238"/>
      <c r="ALD255" s="238"/>
      <c r="ALE255" s="238"/>
      <c r="ALF255" s="238"/>
      <c r="ALG255" s="238"/>
      <c r="ALH255" s="238"/>
      <c r="ALI255" s="238"/>
      <c r="ALJ255" s="238"/>
      <c r="ALK255" s="238"/>
      <c r="ALL255" s="238"/>
      <c r="ALM255" s="238"/>
      <c r="ALN255" s="238"/>
      <c r="ALO255" s="238"/>
      <c r="ALP255" s="238"/>
      <c r="ALQ255" s="238"/>
      <c r="ALR255" s="238"/>
      <c r="ALS255" s="238"/>
      <c r="ALT255" s="238"/>
      <c r="ALU255" s="238"/>
      <c r="ALV255" s="238"/>
      <c r="ALW255" s="238"/>
      <c r="ALX255" s="238"/>
      <c r="ALY255" s="238"/>
      <c r="ALZ255" s="238"/>
      <c r="AMA255" s="238"/>
      <c r="AMB255" s="238"/>
      <c r="AMC255" s="238"/>
      <c r="AMD255" s="238"/>
      <c r="AME255" s="238"/>
      <c r="AMF255" s="238"/>
      <c r="AMG255" s="238"/>
      <c r="AMH255" s="238"/>
      <c r="AMI255" s="238"/>
      <c r="AMJ255" s="238"/>
      <c r="AMK255" s="238"/>
    </row>
    <row r="256" spans="1:1025" s="240" customFormat="1" ht="63.75" x14ac:dyDescent="0.2">
      <c r="A256" s="270">
        <f>MAX(A250:A255)+0.01</f>
        <v>4.1899999999999959</v>
      </c>
      <c r="B256" s="261" t="s">
        <v>595</v>
      </c>
      <c r="C256" s="260" t="s">
        <v>596</v>
      </c>
      <c r="D256" s="261" t="s">
        <v>581</v>
      </c>
      <c r="E256" s="262">
        <v>5</v>
      </c>
      <c r="F256" s="359"/>
      <c r="G256" s="267">
        <f>E256*F256</f>
        <v>0</v>
      </c>
      <c r="H256" s="238"/>
      <c r="I256" s="239"/>
      <c r="J256" s="239"/>
      <c r="L256" s="241"/>
      <c r="N256" s="238"/>
      <c r="O256" s="238"/>
      <c r="P256" s="238"/>
      <c r="Q256" s="238"/>
      <c r="R256" s="238"/>
      <c r="S256" s="238"/>
      <c r="T256" s="238"/>
      <c r="U256" s="238"/>
      <c r="V256" s="238"/>
      <c r="W256" s="238"/>
      <c r="X256" s="238"/>
      <c r="Y256" s="238"/>
      <c r="Z256" s="238"/>
      <c r="AA256" s="238"/>
      <c r="AB256" s="238"/>
      <c r="AC256" s="238"/>
      <c r="AD256" s="238"/>
      <c r="AE256" s="238"/>
      <c r="AF256" s="238"/>
      <c r="AG256" s="238"/>
      <c r="AH256" s="238"/>
      <c r="AI256" s="238"/>
      <c r="AJ256" s="238"/>
      <c r="AK256" s="238"/>
      <c r="AL256" s="238"/>
      <c r="AM256" s="238"/>
      <c r="AN256" s="238"/>
      <c r="AO256" s="238"/>
      <c r="AP256" s="238"/>
      <c r="AQ256" s="238"/>
      <c r="AR256" s="238"/>
      <c r="AS256" s="238"/>
      <c r="AT256" s="238"/>
      <c r="AU256" s="238"/>
      <c r="AV256" s="238"/>
      <c r="AW256" s="238"/>
      <c r="AX256" s="238"/>
      <c r="AY256" s="238"/>
      <c r="AZ256" s="238"/>
      <c r="BA256" s="238"/>
      <c r="BB256" s="238"/>
      <c r="BC256" s="238"/>
      <c r="BD256" s="238"/>
      <c r="BE256" s="238"/>
      <c r="BF256" s="238"/>
      <c r="BG256" s="238"/>
      <c r="BH256" s="238"/>
      <c r="BI256" s="238"/>
      <c r="BJ256" s="238"/>
      <c r="BK256" s="238"/>
      <c r="BL256" s="238"/>
      <c r="BM256" s="238"/>
      <c r="BN256" s="238"/>
      <c r="BO256" s="238"/>
      <c r="BP256" s="238"/>
      <c r="BQ256" s="238"/>
      <c r="BR256" s="238"/>
      <c r="BS256" s="238"/>
      <c r="BT256" s="238"/>
      <c r="BU256" s="238"/>
      <c r="BV256" s="238"/>
      <c r="BW256" s="238"/>
      <c r="BX256" s="238"/>
      <c r="BY256" s="238"/>
      <c r="BZ256" s="238"/>
      <c r="CA256" s="238"/>
      <c r="CB256" s="238"/>
      <c r="CC256" s="238"/>
      <c r="CD256" s="238"/>
      <c r="CE256" s="238"/>
      <c r="CF256" s="238"/>
      <c r="CG256" s="238"/>
      <c r="CH256" s="238"/>
      <c r="CI256" s="238"/>
      <c r="CJ256" s="238"/>
      <c r="CK256" s="238"/>
      <c r="CL256" s="238"/>
      <c r="CM256" s="238"/>
      <c r="CN256" s="238"/>
      <c r="CO256" s="238"/>
      <c r="CP256" s="238"/>
      <c r="CQ256" s="238"/>
      <c r="CR256" s="238"/>
      <c r="CS256" s="238"/>
      <c r="CT256" s="238"/>
      <c r="CU256" s="238"/>
      <c r="CV256" s="238"/>
      <c r="CW256" s="238"/>
      <c r="CX256" s="238"/>
      <c r="CY256" s="238"/>
      <c r="CZ256" s="238"/>
      <c r="DA256" s="238"/>
      <c r="DB256" s="238"/>
      <c r="DC256" s="238"/>
      <c r="DD256" s="238"/>
      <c r="DE256" s="238"/>
      <c r="DF256" s="238"/>
      <c r="DG256" s="238"/>
      <c r="DH256" s="238"/>
      <c r="DI256" s="238"/>
      <c r="DJ256" s="238"/>
      <c r="DK256" s="238"/>
      <c r="DL256" s="238"/>
      <c r="DM256" s="238"/>
      <c r="DN256" s="238"/>
      <c r="DO256" s="238"/>
      <c r="DP256" s="238"/>
      <c r="DQ256" s="238"/>
      <c r="DR256" s="238"/>
      <c r="DS256" s="238"/>
      <c r="DT256" s="238"/>
      <c r="DU256" s="238"/>
      <c r="DV256" s="238"/>
      <c r="DW256" s="238"/>
      <c r="DX256" s="238"/>
      <c r="DY256" s="238"/>
      <c r="DZ256" s="238"/>
      <c r="EA256" s="238"/>
      <c r="EB256" s="238"/>
      <c r="EC256" s="238"/>
      <c r="ED256" s="238"/>
      <c r="EE256" s="238"/>
      <c r="EF256" s="238"/>
      <c r="EG256" s="238"/>
      <c r="EH256" s="238"/>
      <c r="EI256" s="238"/>
      <c r="EJ256" s="238"/>
      <c r="EK256" s="238"/>
      <c r="EL256" s="238"/>
      <c r="EM256" s="238"/>
      <c r="EN256" s="238"/>
      <c r="EO256" s="238"/>
      <c r="EP256" s="238"/>
      <c r="EQ256" s="238"/>
      <c r="ER256" s="238"/>
      <c r="ES256" s="238"/>
      <c r="ET256" s="238"/>
      <c r="EU256" s="238"/>
      <c r="EV256" s="238"/>
      <c r="EW256" s="238"/>
      <c r="EX256" s="238"/>
      <c r="EY256" s="238"/>
      <c r="EZ256" s="238"/>
      <c r="FA256" s="238"/>
      <c r="FB256" s="238"/>
      <c r="FC256" s="238"/>
      <c r="FD256" s="238"/>
      <c r="FE256" s="238"/>
      <c r="FF256" s="238"/>
      <c r="FG256" s="238"/>
      <c r="FH256" s="238"/>
      <c r="FI256" s="238"/>
      <c r="FJ256" s="238"/>
      <c r="FK256" s="238"/>
      <c r="FL256" s="238"/>
      <c r="FM256" s="238"/>
      <c r="FN256" s="238"/>
      <c r="FO256" s="238"/>
      <c r="FP256" s="238"/>
      <c r="FQ256" s="238"/>
      <c r="FR256" s="238"/>
      <c r="FS256" s="238"/>
      <c r="FT256" s="238"/>
      <c r="FU256" s="238"/>
      <c r="FV256" s="238"/>
      <c r="FW256" s="238"/>
      <c r="FX256" s="238"/>
      <c r="FY256" s="238"/>
      <c r="FZ256" s="238"/>
      <c r="GA256" s="238"/>
      <c r="GB256" s="238"/>
      <c r="GC256" s="238"/>
      <c r="GD256" s="238"/>
      <c r="GE256" s="238"/>
      <c r="GF256" s="238"/>
      <c r="GG256" s="238"/>
      <c r="GH256" s="238"/>
      <c r="GI256" s="238"/>
      <c r="GJ256" s="238"/>
      <c r="GK256" s="238"/>
      <c r="GL256" s="238"/>
      <c r="GM256" s="238"/>
      <c r="GN256" s="238"/>
      <c r="GO256" s="238"/>
      <c r="GP256" s="238"/>
      <c r="GQ256" s="238"/>
      <c r="GR256" s="238"/>
      <c r="GS256" s="238"/>
      <c r="GT256" s="238"/>
      <c r="GU256" s="238"/>
      <c r="GV256" s="238"/>
      <c r="GW256" s="238"/>
      <c r="GX256" s="238"/>
      <c r="GY256" s="238"/>
      <c r="GZ256" s="238"/>
      <c r="HA256" s="238"/>
      <c r="HB256" s="238"/>
      <c r="HC256" s="238"/>
      <c r="HD256" s="238"/>
      <c r="HE256" s="238"/>
      <c r="HF256" s="238"/>
      <c r="HG256" s="238"/>
      <c r="HH256" s="238"/>
      <c r="HI256" s="238"/>
      <c r="HJ256" s="238"/>
      <c r="HK256" s="238"/>
      <c r="HL256" s="238"/>
      <c r="HM256" s="238"/>
      <c r="HN256" s="238"/>
      <c r="HO256" s="238"/>
      <c r="HP256" s="238"/>
      <c r="HQ256" s="238"/>
      <c r="HR256" s="238"/>
      <c r="HS256" s="238"/>
      <c r="HT256" s="238"/>
      <c r="HU256" s="238"/>
      <c r="HV256" s="238"/>
      <c r="HW256" s="238"/>
      <c r="HX256" s="238"/>
      <c r="HY256" s="238"/>
      <c r="HZ256" s="238"/>
      <c r="IA256" s="238"/>
      <c r="IB256" s="238"/>
      <c r="IC256" s="238"/>
      <c r="ID256" s="238"/>
      <c r="IE256" s="238"/>
      <c r="IF256" s="238"/>
      <c r="IG256" s="238"/>
      <c r="IH256" s="238"/>
      <c r="II256" s="238"/>
      <c r="IJ256" s="238"/>
      <c r="IK256" s="238"/>
      <c r="IL256" s="238"/>
      <c r="IM256" s="238"/>
      <c r="IN256" s="238"/>
      <c r="IO256" s="238"/>
      <c r="IP256" s="238"/>
      <c r="IQ256" s="238"/>
      <c r="IR256" s="238"/>
      <c r="IS256" s="238"/>
      <c r="IT256" s="238"/>
      <c r="IU256" s="238"/>
      <c r="IV256" s="238"/>
      <c r="IW256" s="238"/>
      <c r="IX256" s="238"/>
      <c r="IY256" s="238"/>
      <c r="IZ256" s="238"/>
      <c r="JA256" s="238"/>
      <c r="JB256" s="238"/>
      <c r="JC256" s="238"/>
      <c r="JD256" s="238"/>
      <c r="JE256" s="238"/>
      <c r="JF256" s="238"/>
      <c r="JG256" s="238"/>
      <c r="JH256" s="238"/>
      <c r="JI256" s="238"/>
      <c r="JJ256" s="238"/>
      <c r="JK256" s="238"/>
      <c r="JL256" s="238"/>
      <c r="JM256" s="238"/>
      <c r="JN256" s="238"/>
      <c r="JO256" s="238"/>
      <c r="JP256" s="238"/>
      <c r="JQ256" s="238"/>
      <c r="JR256" s="238"/>
      <c r="JS256" s="238"/>
      <c r="JT256" s="238"/>
      <c r="JU256" s="238"/>
      <c r="JV256" s="238"/>
      <c r="JW256" s="238"/>
      <c r="JX256" s="238"/>
      <c r="JY256" s="238"/>
      <c r="JZ256" s="238"/>
      <c r="KA256" s="238"/>
      <c r="KB256" s="238"/>
      <c r="KC256" s="238"/>
      <c r="KD256" s="238"/>
      <c r="KE256" s="238"/>
      <c r="KF256" s="238"/>
      <c r="KG256" s="238"/>
      <c r="KH256" s="238"/>
      <c r="KI256" s="238"/>
      <c r="KJ256" s="238"/>
      <c r="KK256" s="238"/>
      <c r="KL256" s="238"/>
      <c r="KM256" s="238"/>
      <c r="KN256" s="238"/>
      <c r="KO256" s="238"/>
      <c r="KP256" s="238"/>
      <c r="KQ256" s="238"/>
      <c r="KR256" s="238"/>
      <c r="KS256" s="238"/>
      <c r="KT256" s="238"/>
      <c r="KU256" s="238"/>
      <c r="KV256" s="238"/>
      <c r="KW256" s="238"/>
      <c r="KX256" s="238"/>
      <c r="KY256" s="238"/>
      <c r="KZ256" s="238"/>
      <c r="LA256" s="238"/>
      <c r="LB256" s="238"/>
      <c r="LC256" s="238"/>
      <c r="LD256" s="238"/>
      <c r="LE256" s="238"/>
      <c r="LF256" s="238"/>
      <c r="LG256" s="238"/>
      <c r="LH256" s="238"/>
      <c r="LI256" s="238"/>
      <c r="LJ256" s="238"/>
      <c r="LK256" s="238"/>
      <c r="LL256" s="238"/>
      <c r="LM256" s="238"/>
      <c r="LN256" s="238"/>
      <c r="LO256" s="238"/>
      <c r="LP256" s="238"/>
      <c r="LQ256" s="238"/>
      <c r="LR256" s="238"/>
      <c r="LS256" s="238"/>
      <c r="LT256" s="238"/>
      <c r="LU256" s="238"/>
      <c r="LV256" s="238"/>
      <c r="LW256" s="238"/>
      <c r="LX256" s="238"/>
      <c r="LY256" s="238"/>
      <c r="LZ256" s="238"/>
      <c r="MA256" s="238"/>
      <c r="MB256" s="238"/>
      <c r="MC256" s="238"/>
      <c r="MD256" s="238"/>
      <c r="ME256" s="238"/>
      <c r="MF256" s="238"/>
      <c r="MG256" s="238"/>
      <c r="MH256" s="238"/>
      <c r="MI256" s="238"/>
      <c r="MJ256" s="238"/>
      <c r="MK256" s="238"/>
      <c r="ML256" s="238"/>
      <c r="MM256" s="238"/>
      <c r="MN256" s="238"/>
      <c r="MO256" s="238"/>
      <c r="MP256" s="238"/>
      <c r="MQ256" s="238"/>
      <c r="MR256" s="238"/>
      <c r="MS256" s="238"/>
      <c r="MT256" s="238"/>
      <c r="MU256" s="238"/>
      <c r="MV256" s="238"/>
      <c r="MW256" s="238"/>
      <c r="MX256" s="238"/>
      <c r="MY256" s="238"/>
      <c r="MZ256" s="238"/>
      <c r="NA256" s="238"/>
      <c r="NB256" s="238"/>
      <c r="NC256" s="238"/>
      <c r="ND256" s="238"/>
      <c r="NE256" s="238"/>
      <c r="NF256" s="238"/>
      <c r="NG256" s="238"/>
      <c r="NH256" s="238"/>
      <c r="NI256" s="238"/>
      <c r="NJ256" s="238"/>
      <c r="NK256" s="238"/>
      <c r="NL256" s="238"/>
      <c r="NM256" s="238"/>
      <c r="NN256" s="238"/>
      <c r="NO256" s="238"/>
      <c r="NP256" s="238"/>
      <c r="NQ256" s="238"/>
      <c r="NR256" s="238"/>
      <c r="NS256" s="238"/>
      <c r="NT256" s="238"/>
      <c r="NU256" s="238"/>
      <c r="NV256" s="238"/>
      <c r="NW256" s="238"/>
      <c r="NX256" s="238"/>
      <c r="NY256" s="238"/>
      <c r="NZ256" s="238"/>
      <c r="OA256" s="238"/>
      <c r="OB256" s="238"/>
      <c r="OC256" s="238"/>
      <c r="OD256" s="238"/>
      <c r="OE256" s="238"/>
      <c r="OF256" s="238"/>
      <c r="OG256" s="238"/>
      <c r="OH256" s="238"/>
      <c r="OI256" s="238"/>
      <c r="OJ256" s="238"/>
      <c r="OK256" s="238"/>
      <c r="OL256" s="238"/>
      <c r="OM256" s="238"/>
      <c r="ON256" s="238"/>
      <c r="OO256" s="238"/>
      <c r="OP256" s="238"/>
      <c r="OQ256" s="238"/>
      <c r="OR256" s="238"/>
      <c r="OS256" s="238"/>
      <c r="OT256" s="238"/>
      <c r="OU256" s="238"/>
      <c r="OV256" s="238"/>
      <c r="OW256" s="238"/>
      <c r="OX256" s="238"/>
      <c r="OY256" s="238"/>
      <c r="OZ256" s="238"/>
      <c r="PA256" s="238"/>
      <c r="PB256" s="238"/>
      <c r="PC256" s="238"/>
      <c r="PD256" s="238"/>
      <c r="PE256" s="238"/>
      <c r="PF256" s="238"/>
      <c r="PG256" s="238"/>
      <c r="PH256" s="238"/>
      <c r="PI256" s="238"/>
      <c r="PJ256" s="238"/>
      <c r="PK256" s="238"/>
      <c r="PL256" s="238"/>
      <c r="PM256" s="238"/>
      <c r="PN256" s="238"/>
      <c r="PO256" s="238"/>
      <c r="PP256" s="238"/>
      <c r="PQ256" s="238"/>
      <c r="PR256" s="238"/>
      <c r="PS256" s="238"/>
      <c r="PT256" s="238"/>
      <c r="PU256" s="238"/>
      <c r="PV256" s="238"/>
      <c r="PW256" s="238"/>
      <c r="PX256" s="238"/>
      <c r="PY256" s="238"/>
      <c r="PZ256" s="238"/>
      <c r="QA256" s="238"/>
      <c r="QB256" s="238"/>
      <c r="QC256" s="238"/>
      <c r="QD256" s="238"/>
      <c r="QE256" s="238"/>
      <c r="QF256" s="238"/>
      <c r="QG256" s="238"/>
      <c r="QH256" s="238"/>
      <c r="QI256" s="238"/>
      <c r="QJ256" s="238"/>
      <c r="QK256" s="238"/>
      <c r="QL256" s="238"/>
      <c r="QM256" s="238"/>
      <c r="QN256" s="238"/>
      <c r="QO256" s="238"/>
      <c r="QP256" s="238"/>
      <c r="QQ256" s="238"/>
      <c r="QR256" s="238"/>
      <c r="QS256" s="238"/>
      <c r="QT256" s="238"/>
      <c r="QU256" s="238"/>
      <c r="QV256" s="238"/>
      <c r="QW256" s="238"/>
      <c r="QX256" s="238"/>
      <c r="QY256" s="238"/>
      <c r="QZ256" s="238"/>
      <c r="RA256" s="238"/>
      <c r="RB256" s="238"/>
      <c r="RC256" s="238"/>
      <c r="RD256" s="238"/>
      <c r="RE256" s="238"/>
      <c r="RF256" s="238"/>
      <c r="RG256" s="238"/>
      <c r="RH256" s="238"/>
      <c r="RI256" s="238"/>
      <c r="RJ256" s="238"/>
      <c r="RK256" s="238"/>
      <c r="RL256" s="238"/>
      <c r="RM256" s="238"/>
      <c r="RN256" s="238"/>
      <c r="RO256" s="238"/>
      <c r="RP256" s="238"/>
      <c r="RQ256" s="238"/>
      <c r="RR256" s="238"/>
      <c r="RS256" s="238"/>
      <c r="RT256" s="238"/>
      <c r="RU256" s="238"/>
      <c r="RV256" s="238"/>
      <c r="RW256" s="238"/>
      <c r="RX256" s="238"/>
      <c r="RY256" s="238"/>
      <c r="RZ256" s="238"/>
      <c r="SA256" s="238"/>
      <c r="SB256" s="238"/>
      <c r="SC256" s="238"/>
      <c r="SD256" s="238"/>
      <c r="SE256" s="238"/>
      <c r="SF256" s="238"/>
      <c r="SG256" s="238"/>
      <c r="SH256" s="238"/>
      <c r="SI256" s="238"/>
      <c r="SJ256" s="238"/>
      <c r="SK256" s="238"/>
      <c r="SL256" s="238"/>
      <c r="SM256" s="238"/>
      <c r="SN256" s="238"/>
      <c r="SO256" s="238"/>
      <c r="SP256" s="238"/>
      <c r="SQ256" s="238"/>
      <c r="SR256" s="238"/>
      <c r="SS256" s="238"/>
      <c r="ST256" s="238"/>
      <c r="SU256" s="238"/>
      <c r="SV256" s="238"/>
      <c r="SW256" s="238"/>
      <c r="SX256" s="238"/>
      <c r="SY256" s="238"/>
      <c r="SZ256" s="238"/>
      <c r="TA256" s="238"/>
      <c r="TB256" s="238"/>
      <c r="TC256" s="238"/>
      <c r="TD256" s="238"/>
      <c r="TE256" s="238"/>
      <c r="TF256" s="238"/>
      <c r="TG256" s="238"/>
      <c r="TH256" s="238"/>
      <c r="TI256" s="238"/>
      <c r="TJ256" s="238"/>
      <c r="TK256" s="238"/>
      <c r="TL256" s="238"/>
      <c r="TM256" s="238"/>
      <c r="TN256" s="238"/>
      <c r="TO256" s="238"/>
      <c r="TP256" s="238"/>
      <c r="TQ256" s="238"/>
      <c r="TR256" s="238"/>
      <c r="TS256" s="238"/>
      <c r="TT256" s="238"/>
      <c r="TU256" s="238"/>
      <c r="TV256" s="238"/>
      <c r="TW256" s="238"/>
      <c r="TX256" s="238"/>
      <c r="TY256" s="238"/>
      <c r="TZ256" s="238"/>
      <c r="UA256" s="238"/>
      <c r="UB256" s="238"/>
      <c r="UC256" s="238"/>
      <c r="UD256" s="238"/>
      <c r="UE256" s="238"/>
      <c r="UF256" s="238"/>
      <c r="UG256" s="238"/>
      <c r="UH256" s="238"/>
      <c r="UI256" s="238"/>
      <c r="UJ256" s="238"/>
      <c r="UK256" s="238"/>
      <c r="UL256" s="238"/>
      <c r="UM256" s="238"/>
      <c r="UN256" s="238"/>
      <c r="UO256" s="238"/>
      <c r="UP256" s="238"/>
      <c r="UQ256" s="238"/>
      <c r="UR256" s="238"/>
      <c r="US256" s="238"/>
      <c r="UT256" s="238"/>
      <c r="UU256" s="238"/>
      <c r="UV256" s="238"/>
      <c r="UW256" s="238"/>
      <c r="UX256" s="238"/>
      <c r="UY256" s="238"/>
      <c r="UZ256" s="238"/>
      <c r="VA256" s="238"/>
      <c r="VB256" s="238"/>
      <c r="VC256" s="238"/>
      <c r="VD256" s="238"/>
      <c r="VE256" s="238"/>
      <c r="VF256" s="238"/>
      <c r="VG256" s="238"/>
      <c r="VH256" s="238"/>
      <c r="VI256" s="238"/>
      <c r="VJ256" s="238"/>
      <c r="VK256" s="238"/>
      <c r="VL256" s="238"/>
      <c r="VM256" s="238"/>
      <c r="VN256" s="238"/>
      <c r="VO256" s="238"/>
      <c r="VP256" s="238"/>
      <c r="VQ256" s="238"/>
      <c r="VR256" s="238"/>
      <c r="VS256" s="238"/>
      <c r="VT256" s="238"/>
      <c r="VU256" s="238"/>
      <c r="VV256" s="238"/>
      <c r="VW256" s="238"/>
      <c r="VX256" s="238"/>
      <c r="VY256" s="238"/>
      <c r="VZ256" s="238"/>
      <c r="WA256" s="238"/>
      <c r="WB256" s="238"/>
      <c r="WC256" s="238"/>
      <c r="WD256" s="238"/>
      <c r="WE256" s="238"/>
      <c r="WF256" s="238"/>
      <c r="WG256" s="238"/>
      <c r="WH256" s="238"/>
      <c r="WI256" s="238"/>
      <c r="WJ256" s="238"/>
      <c r="WK256" s="238"/>
      <c r="WL256" s="238"/>
      <c r="WM256" s="238"/>
      <c r="WN256" s="238"/>
      <c r="WO256" s="238"/>
      <c r="WP256" s="238"/>
      <c r="WQ256" s="238"/>
      <c r="WR256" s="238"/>
      <c r="WS256" s="238"/>
      <c r="WT256" s="238"/>
      <c r="WU256" s="238"/>
      <c r="WV256" s="238"/>
      <c r="WW256" s="238"/>
      <c r="WX256" s="238"/>
      <c r="WY256" s="238"/>
      <c r="WZ256" s="238"/>
      <c r="XA256" s="238"/>
      <c r="XB256" s="238"/>
      <c r="XC256" s="238"/>
      <c r="XD256" s="238"/>
      <c r="XE256" s="238"/>
      <c r="XF256" s="238"/>
      <c r="XG256" s="238"/>
      <c r="XH256" s="238"/>
      <c r="XI256" s="238"/>
      <c r="XJ256" s="238"/>
      <c r="XK256" s="238"/>
      <c r="XL256" s="238"/>
      <c r="XM256" s="238"/>
      <c r="XN256" s="238"/>
      <c r="XO256" s="238"/>
      <c r="XP256" s="238"/>
      <c r="XQ256" s="238"/>
      <c r="XR256" s="238"/>
      <c r="XS256" s="238"/>
      <c r="XT256" s="238"/>
      <c r="XU256" s="238"/>
      <c r="XV256" s="238"/>
      <c r="XW256" s="238"/>
      <c r="XX256" s="238"/>
      <c r="XY256" s="238"/>
      <c r="XZ256" s="238"/>
      <c r="YA256" s="238"/>
      <c r="YB256" s="238"/>
      <c r="YC256" s="238"/>
      <c r="YD256" s="238"/>
      <c r="YE256" s="238"/>
      <c r="YF256" s="238"/>
      <c r="YG256" s="238"/>
      <c r="YH256" s="238"/>
      <c r="YI256" s="238"/>
      <c r="YJ256" s="238"/>
      <c r="YK256" s="238"/>
      <c r="YL256" s="238"/>
      <c r="YM256" s="238"/>
      <c r="YN256" s="238"/>
      <c r="YO256" s="238"/>
      <c r="YP256" s="238"/>
      <c r="YQ256" s="238"/>
      <c r="YR256" s="238"/>
      <c r="YS256" s="238"/>
      <c r="YT256" s="238"/>
      <c r="YU256" s="238"/>
      <c r="YV256" s="238"/>
      <c r="YW256" s="238"/>
      <c r="YX256" s="238"/>
      <c r="YY256" s="238"/>
      <c r="YZ256" s="238"/>
      <c r="ZA256" s="238"/>
      <c r="ZB256" s="238"/>
      <c r="ZC256" s="238"/>
      <c r="ZD256" s="238"/>
      <c r="ZE256" s="238"/>
      <c r="ZF256" s="238"/>
      <c r="ZG256" s="238"/>
      <c r="ZH256" s="238"/>
      <c r="ZI256" s="238"/>
      <c r="ZJ256" s="238"/>
      <c r="ZK256" s="238"/>
      <c r="ZL256" s="238"/>
      <c r="ZM256" s="238"/>
      <c r="ZN256" s="238"/>
      <c r="ZO256" s="238"/>
      <c r="ZP256" s="238"/>
      <c r="ZQ256" s="238"/>
      <c r="ZR256" s="238"/>
      <c r="ZS256" s="238"/>
      <c r="ZT256" s="238"/>
      <c r="ZU256" s="238"/>
      <c r="ZV256" s="238"/>
      <c r="ZW256" s="238"/>
      <c r="ZX256" s="238"/>
      <c r="ZY256" s="238"/>
      <c r="ZZ256" s="238"/>
      <c r="AAA256" s="238"/>
      <c r="AAB256" s="238"/>
      <c r="AAC256" s="238"/>
      <c r="AAD256" s="238"/>
      <c r="AAE256" s="238"/>
      <c r="AAF256" s="238"/>
      <c r="AAG256" s="238"/>
      <c r="AAH256" s="238"/>
      <c r="AAI256" s="238"/>
      <c r="AAJ256" s="238"/>
      <c r="AAK256" s="238"/>
      <c r="AAL256" s="238"/>
      <c r="AAM256" s="238"/>
      <c r="AAN256" s="238"/>
      <c r="AAO256" s="238"/>
      <c r="AAP256" s="238"/>
      <c r="AAQ256" s="238"/>
      <c r="AAR256" s="238"/>
      <c r="AAS256" s="238"/>
      <c r="AAT256" s="238"/>
      <c r="AAU256" s="238"/>
      <c r="AAV256" s="238"/>
      <c r="AAW256" s="238"/>
      <c r="AAX256" s="238"/>
      <c r="AAY256" s="238"/>
      <c r="AAZ256" s="238"/>
      <c r="ABA256" s="238"/>
      <c r="ABB256" s="238"/>
      <c r="ABC256" s="238"/>
      <c r="ABD256" s="238"/>
      <c r="ABE256" s="238"/>
      <c r="ABF256" s="238"/>
      <c r="ABG256" s="238"/>
      <c r="ABH256" s="238"/>
      <c r="ABI256" s="238"/>
      <c r="ABJ256" s="238"/>
      <c r="ABK256" s="238"/>
      <c r="ABL256" s="238"/>
      <c r="ABM256" s="238"/>
      <c r="ABN256" s="238"/>
      <c r="ABO256" s="238"/>
      <c r="ABP256" s="238"/>
      <c r="ABQ256" s="238"/>
      <c r="ABR256" s="238"/>
      <c r="ABS256" s="238"/>
      <c r="ABT256" s="238"/>
      <c r="ABU256" s="238"/>
      <c r="ABV256" s="238"/>
      <c r="ABW256" s="238"/>
      <c r="ABX256" s="238"/>
      <c r="ABY256" s="238"/>
      <c r="ABZ256" s="238"/>
      <c r="ACA256" s="238"/>
      <c r="ACB256" s="238"/>
      <c r="ACC256" s="238"/>
      <c r="ACD256" s="238"/>
      <c r="ACE256" s="238"/>
      <c r="ACF256" s="238"/>
      <c r="ACG256" s="238"/>
      <c r="ACH256" s="238"/>
      <c r="ACI256" s="238"/>
      <c r="ACJ256" s="238"/>
      <c r="ACK256" s="238"/>
      <c r="ACL256" s="238"/>
      <c r="ACM256" s="238"/>
      <c r="ACN256" s="238"/>
      <c r="ACO256" s="238"/>
      <c r="ACP256" s="238"/>
      <c r="ACQ256" s="238"/>
      <c r="ACR256" s="238"/>
      <c r="ACS256" s="238"/>
      <c r="ACT256" s="238"/>
      <c r="ACU256" s="238"/>
      <c r="ACV256" s="238"/>
      <c r="ACW256" s="238"/>
      <c r="ACX256" s="238"/>
      <c r="ACY256" s="238"/>
      <c r="ACZ256" s="238"/>
      <c r="ADA256" s="238"/>
      <c r="ADB256" s="238"/>
      <c r="ADC256" s="238"/>
      <c r="ADD256" s="238"/>
      <c r="ADE256" s="238"/>
      <c r="ADF256" s="238"/>
      <c r="ADG256" s="238"/>
      <c r="ADH256" s="238"/>
      <c r="ADI256" s="238"/>
      <c r="ADJ256" s="238"/>
      <c r="ADK256" s="238"/>
      <c r="ADL256" s="238"/>
      <c r="ADM256" s="238"/>
      <c r="ADN256" s="238"/>
      <c r="ADO256" s="238"/>
      <c r="ADP256" s="238"/>
      <c r="ADQ256" s="238"/>
      <c r="ADR256" s="238"/>
      <c r="ADS256" s="238"/>
      <c r="ADT256" s="238"/>
      <c r="ADU256" s="238"/>
      <c r="ADV256" s="238"/>
      <c r="ADW256" s="238"/>
      <c r="ADX256" s="238"/>
      <c r="ADY256" s="238"/>
      <c r="ADZ256" s="238"/>
      <c r="AEA256" s="238"/>
      <c r="AEB256" s="238"/>
      <c r="AEC256" s="238"/>
      <c r="AED256" s="238"/>
      <c r="AEE256" s="238"/>
      <c r="AEF256" s="238"/>
      <c r="AEG256" s="238"/>
      <c r="AEH256" s="238"/>
      <c r="AEI256" s="238"/>
      <c r="AEJ256" s="238"/>
      <c r="AEK256" s="238"/>
      <c r="AEL256" s="238"/>
      <c r="AEM256" s="238"/>
      <c r="AEN256" s="238"/>
      <c r="AEO256" s="238"/>
      <c r="AEP256" s="238"/>
      <c r="AEQ256" s="238"/>
      <c r="AER256" s="238"/>
      <c r="AES256" s="238"/>
      <c r="AET256" s="238"/>
      <c r="AEU256" s="238"/>
      <c r="AEV256" s="238"/>
      <c r="AEW256" s="238"/>
      <c r="AEX256" s="238"/>
      <c r="AEY256" s="238"/>
      <c r="AEZ256" s="238"/>
      <c r="AFA256" s="238"/>
      <c r="AFB256" s="238"/>
      <c r="AFC256" s="238"/>
      <c r="AFD256" s="238"/>
      <c r="AFE256" s="238"/>
      <c r="AFF256" s="238"/>
      <c r="AFG256" s="238"/>
      <c r="AFH256" s="238"/>
      <c r="AFI256" s="238"/>
      <c r="AFJ256" s="238"/>
      <c r="AFK256" s="238"/>
      <c r="AFL256" s="238"/>
      <c r="AFM256" s="238"/>
      <c r="AFN256" s="238"/>
      <c r="AFO256" s="238"/>
      <c r="AFP256" s="238"/>
      <c r="AFQ256" s="238"/>
      <c r="AFR256" s="238"/>
      <c r="AFS256" s="238"/>
      <c r="AFT256" s="238"/>
      <c r="AFU256" s="238"/>
      <c r="AFV256" s="238"/>
      <c r="AFW256" s="238"/>
      <c r="AFX256" s="238"/>
      <c r="AFY256" s="238"/>
      <c r="AFZ256" s="238"/>
      <c r="AGA256" s="238"/>
      <c r="AGB256" s="238"/>
      <c r="AGC256" s="238"/>
      <c r="AGD256" s="238"/>
      <c r="AGE256" s="238"/>
      <c r="AGF256" s="238"/>
      <c r="AGG256" s="238"/>
      <c r="AGH256" s="238"/>
      <c r="AGI256" s="238"/>
      <c r="AGJ256" s="238"/>
      <c r="AGK256" s="238"/>
      <c r="AGL256" s="238"/>
      <c r="AGM256" s="238"/>
      <c r="AGN256" s="238"/>
      <c r="AGO256" s="238"/>
      <c r="AGP256" s="238"/>
      <c r="AGQ256" s="238"/>
      <c r="AGR256" s="238"/>
      <c r="AGS256" s="238"/>
      <c r="AGT256" s="238"/>
      <c r="AGU256" s="238"/>
      <c r="AGV256" s="238"/>
      <c r="AGW256" s="238"/>
      <c r="AGX256" s="238"/>
      <c r="AGY256" s="238"/>
      <c r="AGZ256" s="238"/>
      <c r="AHA256" s="238"/>
      <c r="AHB256" s="238"/>
      <c r="AHC256" s="238"/>
      <c r="AHD256" s="238"/>
      <c r="AHE256" s="238"/>
      <c r="AHF256" s="238"/>
      <c r="AHG256" s="238"/>
      <c r="AHH256" s="238"/>
      <c r="AHI256" s="238"/>
      <c r="AHJ256" s="238"/>
      <c r="AHK256" s="238"/>
      <c r="AHL256" s="238"/>
      <c r="AHM256" s="238"/>
      <c r="AHN256" s="238"/>
      <c r="AHO256" s="238"/>
      <c r="AHP256" s="238"/>
      <c r="AHQ256" s="238"/>
      <c r="AHR256" s="238"/>
      <c r="AHS256" s="238"/>
      <c r="AHT256" s="238"/>
      <c r="AHU256" s="238"/>
      <c r="AHV256" s="238"/>
      <c r="AHW256" s="238"/>
      <c r="AHX256" s="238"/>
      <c r="AHY256" s="238"/>
      <c r="AHZ256" s="238"/>
      <c r="AIA256" s="238"/>
      <c r="AIB256" s="238"/>
      <c r="AIC256" s="238"/>
      <c r="AID256" s="238"/>
      <c r="AIE256" s="238"/>
      <c r="AIF256" s="238"/>
      <c r="AIG256" s="238"/>
      <c r="AIH256" s="238"/>
      <c r="AII256" s="238"/>
      <c r="AIJ256" s="238"/>
      <c r="AIK256" s="238"/>
      <c r="AIL256" s="238"/>
      <c r="AIM256" s="238"/>
      <c r="AIN256" s="238"/>
      <c r="AIO256" s="238"/>
      <c r="AIP256" s="238"/>
      <c r="AIQ256" s="238"/>
      <c r="AIR256" s="238"/>
      <c r="AIS256" s="238"/>
      <c r="AIT256" s="238"/>
      <c r="AIU256" s="238"/>
      <c r="AIV256" s="238"/>
      <c r="AIW256" s="238"/>
      <c r="AIX256" s="238"/>
      <c r="AIY256" s="238"/>
      <c r="AIZ256" s="238"/>
      <c r="AJA256" s="238"/>
      <c r="AJB256" s="238"/>
      <c r="AJC256" s="238"/>
      <c r="AJD256" s="238"/>
      <c r="AJE256" s="238"/>
      <c r="AJF256" s="238"/>
      <c r="AJG256" s="238"/>
      <c r="AJH256" s="238"/>
      <c r="AJI256" s="238"/>
      <c r="AJJ256" s="238"/>
      <c r="AJK256" s="238"/>
      <c r="AJL256" s="238"/>
      <c r="AJM256" s="238"/>
      <c r="AJN256" s="238"/>
      <c r="AJO256" s="238"/>
      <c r="AJP256" s="238"/>
      <c r="AJQ256" s="238"/>
      <c r="AJR256" s="238"/>
      <c r="AJS256" s="238"/>
      <c r="AJT256" s="238"/>
      <c r="AJU256" s="238"/>
      <c r="AJV256" s="238"/>
      <c r="AJW256" s="238"/>
      <c r="AJX256" s="238"/>
      <c r="AJY256" s="238"/>
      <c r="AJZ256" s="238"/>
      <c r="AKA256" s="238"/>
      <c r="AKB256" s="238"/>
      <c r="AKC256" s="238"/>
      <c r="AKD256" s="238"/>
      <c r="AKE256" s="238"/>
      <c r="AKF256" s="238"/>
      <c r="AKG256" s="238"/>
      <c r="AKH256" s="238"/>
      <c r="AKI256" s="238"/>
      <c r="AKJ256" s="238"/>
      <c r="AKK256" s="238"/>
      <c r="AKL256" s="238"/>
      <c r="AKM256" s="238"/>
      <c r="AKN256" s="238"/>
      <c r="AKO256" s="238"/>
      <c r="AKP256" s="238"/>
      <c r="AKQ256" s="238"/>
      <c r="AKR256" s="238"/>
      <c r="AKS256" s="238"/>
      <c r="AKT256" s="238"/>
      <c r="AKU256" s="238"/>
      <c r="AKV256" s="238"/>
      <c r="AKW256" s="238"/>
      <c r="AKX256" s="238"/>
      <c r="AKY256" s="238"/>
      <c r="AKZ256" s="238"/>
      <c r="ALA256" s="238"/>
      <c r="ALB256" s="238"/>
      <c r="ALC256" s="238"/>
      <c r="ALD256" s="238"/>
      <c r="ALE256" s="238"/>
      <c r="ALF256" s="238"/>
      <c r="ALG256" s="238"/>
      <c r="ALH256" s="238"/>
      <c r="ALI256" s="238"/>
      <c r="ALJ256" s="238"/>
      <c r="ALK256" s="238"/>
      <c r="ALL256" s="238"/>
      <c r="ALM256" s="238"/>
      <c r="ALN256" s="238"/>
      <c r="ALO256" s="238"/>
      <c r="ALP256" s="238"/>
      <c r="ALQ256" s="238"/>
      <c r="ALR256" s="238"/>
      <c r="ALS256" s="238"/>
      <c r="ALT256" s="238"/>
      <c r="ALU256" s="238"/>
      <c r="ALV256" s="238"/>
      <c r="ALW256" s="238"/>
      <c r="ALX256" s="238"/>
      <c r="ALY256" s="238"/>
      <c r="ALZ256" s="238"/>
      <c r="AMA256" s="238"/>
      <c r="AMB256" s="238"/>
      <c r="AMC256" s="238"/>
      <c r="AMD256" s="238"/>
      <c r="AME256" s="238"/>
      <c r="AMF256" s="238"/>
      <c r="AMG256" s="238"/>
      <c r="AMH256" s="238"/>
      <c r="AMI256" s="238"/>
      <c r="AMJ256" s="238"/>
      <c r="AMK256" s="238"/>
    </row>
    <row r="257" spans="1:1025" s="240" customFormat="1" x14ac:dyDescent="0.2">
      <c r="A257" s="268"/>
      <c r="B257" s="269"/>
      <c r="C257" s="260"/>
      <c r="D257" s="261"/>
      <c r="E257" s="262"/>
      <c r="F257" s="359"/>
      <c r="G257" s="267"/>
      <c r="H257" s="238"/>
      <c r="I257" s="239"/>
      <c r="J257" s="239"/>
      <c r="L257" s="241"/>
      <c r="N257" s="238"/>
      <c r="O257" s="238"/>
      <c r="P257" s="238"/>
      <c r="Q257" s="238"/>
      <c r="R257" s="238"/>
      <c r="S257" s="238"/>
      <c r="T257" s="238"/>
      <c r="U257" s="238"/>
      <c r="V257" s="238"/>
      <c r="W257" s="238"/>
      <c r="X257" s="238"/>
      <c r="Y257" s="238"/>
      <c r="Z257" s="238"/>
      <c r="AA257" s="238"/>
      <c r="AB257" s="238"/>
      <c r="AC257" s="238"/>
      <c r="AD257" s="238"/>
      <c r="AE257" s="238"/>
      <c r="AF257" s="238"/>
      <c r="AG257" s="238"/>
      <c r="AH257" s="238"/>
      <c r="AI257" s="238"/>
      <c r="AJ257" s="238"/>
      <c r="AK257" s="238"/>
      <c r="AL257" s="238"/>
      <c r="AM257" s="238"/>
      <c r="AN257" s="238"/>
      <c r="AO257" s="238"/>
      <c r="AP257" s="238"/>
      <c r="AQ257" s="238"/>
      <c r="AR257" s="238"/>
      <c r="AS257" s="238"/>
      <c r="AT257" s="238"/>
      <c r="AU257" s="238"/>
      <c r="AV257" s="238"/>
      <c r="AW257" s="238"/>
      <c r="AX257" s="238"/>
      <c r="AY257" s="238"/>
      <c r="AZ257" s="238"/>
      <c r="BA257" s="238"/>
      <c r="BB257" s="238"/>
      <c r="BC257" s="238"/>
      <c r="BD257" s="238"/>
      <c r="BE257" s="238"/>
      <c r="BF257" s="238"/>
      <c r="BG257" s="238"/>
      <c r="BH257" s="238"/>
      <c r="BI257" s="238"/>
      <c r="BJ257" s="238"/>
      <c r="BK257" s="238"/>
      <c r="BL257" s="238"/>
      <c r="BM257" s="238"/>
      <c r="BN257" s="238"/>
      <c r="BO257" s="238"/>
      <c r="BP257" s="238"/>
      <c r="BQ257" s="238"/>
      <c r="BR257" s="238"/>
      <c r="BS257" s="238"/>
      <c r="BT257" s="238"/>
      <c r="BU257" s="238"/>
      <c r="BV257" s="238"/>
      <c r="BW257" s="238"/>
      <c r="BX257" s="238"/>
      <c r="BY257" s="238"/>
      <c r="BZ257" s="238"/>
      <c r="CA257" s="238"/>
      <c r="CB257" s="238"/>
      <c r="CC257" s="238"/>
      <c r="CD257" s="238"/>
      <c r="CE257" s="238"/>
      <c r="CF257" s="238"/>
      <c r="CG257" s="238"/>
      <c r="CH257" s="238"/>
      <c r="CI257" s="238"/>
      <c r="CJ257" s="238"/>
      <c r="CK257" s="238"/>
      <c r="CL257" s="238"/>
      <c r="CM257" s="238"/>
      <c r="CN257" s="238"/>
      <c r="CO257" s="238"/>
      <c r="CP257" s="238"/>
      <c r="CQ257" s="238"/>
      <c r="CR257" s="238"/>
      <c r="CS257" s="238"/>
      <c r="CT257" s="238"/>
      <c r="CU257" s="238"/>
      <c r="CV257" s="238"/>
      <c r="CW257" s="238"/>
      <c r="CX257" s="238"/>
      <c r="CY257" s="238"/>
      <c r="CZ257" s="238"/>
      <c r="DA257" s="238"/>
      <c r="DB257" s="238"/>
      <c r="DC257" s="238"/>
      <c r="DD257" s="238"/>
      <c r="DE257" s="238"/>
      <c r="DF257" s="238"/>
      <c r="DG257" s="238"/>
      <c r="DH257" s="238"/>
      <c r="DI257" s="238"/>
      <c r="DJ257" s="238"/>
      <c r="DK257" s="238"/>
      <c r="DL257" s="238"/>
      <c r="DM257" s="238"/>
      <c r="DN257" s="238"/>
      <c r="DO257" s="238"/>
      <c r="DP257" s="238"/>
      <c r="DQ257" s="238"/>
      <c r="DR257" s="238"/>
      <c r="DS257" s="238"/>
      <c r="DT257" s="238"/>
      <c r="DU257" s="238"/>
      <c r="DV257" s="238"/>
      <c r="DW257" s="238"/>
      <c r="DX257" s="238"/>
      <c r="DY257" s="238"/>
      <c r="DZ257" s="238"/>
      <c r="EA257" s="238"/>
      <c r="EB257" s="238"/>
      <c r="EC257" s="238"/>
      <c r="ED257" s="238"/>
      <c r="EE257" s="238"/>
      <c r="EF257" s="238"/>
      <c r="EG257" s="238"/>
      <c r="EH257" s="238"/>
      <c r="EI257" s="238"/>
      <c r="EJ257" s="238"/>
      <c r="EK257" s="238"/>
      <c r="EL257" s="238"/>
      <c r="EM257" s="238"/>
      <c r="EN257" s="238"/>
      <c r="EO257" s="238"/>
      <c r="EP257" s="238"/>
      <c r="EQ257" s="238"/>
      <c r="ER257" s="238"/>
      <c r="ES257" s="238"/>
      <c r="ET257" s="238"/>
      <c r="EU257" s="238"/>
      <c r="EV257" s="238"/>
      <c r="EW257" s="238"/>
      <c r="EX257" s="238"/>
      <c r="EY257" s="238"/>
      <c r="EZ257" s="238"/>
      <c r="FA257" s="238"/>
      <c r="FB257" s="238"/>
      <c r="FC257" s="238"/>
      <c r="FD257" s="238"/>
      <c r="FE257" s="238"/>
      <c r="FF257" s="238"/>
      <c r="FG257" s="238"/>
      <c r="FH257" s="238"/>
      <c r="FI257" s="238"/>
      <c r="FJ257" s="238"/>
      <c r="FK257" s="238"/>
      <c r="FL257" s="238"/>
      <c r="FM257" s="238"/>
      <c r="FN257" s="238"/>
      <c r="FO257" s="238"/>
      <c r="FP257" s="238"/>
      <c r="FQ257" s="238"/>
      <c r="FR257" s="238"/>
      <c r="FS257" s="238"/>
      <c r="FT257" s="238"/>
      <c r="FU257" s="238"/>
      <c r="FV257" s="238"/>
      <c r="FW257" s="238"/>
      <c r="FX257" s="238"/>
      <c r="FY257" s="238"/>
      <c r="FZ257" s="238"/>
      <c r="GA257" s="238"/>
      <c r="GB257" s="238"/>
      <c r="GC257" s="238"/>
      <c r="GD257" s="238"/>
      <c r="GE257" s="238"/>
      <c r="GF257" s="238"/>
      <c r="GG257" s="238"/>
      <c r="GH257" s="238"/>
      <c r="GI257" s="238"/>
      <c r="GJ257" s="238"/>
      <c r="GK257" s="238"/>
      <c r="GL257" s="238"/>
      <c r="GM257" s="238"/>
      <c r="GN257" s="238"/>
      <c r="GO257" s="238"/>
      <c r="GP257" s="238"/>
      <c r="GQ257" s="238"/>
      <c r="GR257" s="238"/>
      <c r="GS257" s="238"/>
      <c r="GT257" s="238"/>
      <c r="GU257" s="238"/>
      <c r="GV257" s="238"/>
      <c r="GW257" s="238"/>
      <c r="GX257" s="238"/>
      <c r="GY257" s="238"/>
      <c r="GZ257" s="238"/>
      <c r="HA257" s="238"/>
      <c r="HB257" s="238"/>
      <c r="HC257" s="238"/>
      <c r="HD257" s="238"/>
      <c r="HE257" s="238"/>
      <c r="HF257" s="238"/>
      <c r="HG257" s="238"/>
      <c r="HH257" s="238"/>
      <c r="HI257" s="238"/>
      <c r="HJ257" s="238"/>
      <c r="HK257" s="238"/>
      <c r="HL257" s="238"/>
      <c r="HM257" s="238"/>
      <c r="HN257" s="238"/>
      <c r="HO257" s="238"/>
      <c r="HP257" s="238"/>
      <c r="HQ257" s="238"/>
      <c r="HR257" s="238"/>
      <c r="HS257" s="238"/>
      <c r="HT257" s="238"/>
      <c r="HU257" s="238"/>
      <c r="HV257" s="238"/>
      <c r="HW257" s="238"/>
      <c r="HX257" s="238"/>
      <c r="HY257" s="238"/>
      <c r="HZ257" s="238"/>
      <c r="IA257" s="238"/>
      <c r="IB257" s="238"/>
      <c r="IC257" s="238"/>
      <c r="ID257" s="238"/>
      <c r="IE257" s="238"/>
      <c r="IF257" s="238"/>
      <c r="IG257" s="238"/>
      <c r="IH257" s="238"/>
      <c r="II257" s="238"/>
      <c r="IJ257" s="238"/>
      <c r="IK257" s="238"/>
      <c r="IL257" s="238"/>
      <c r="IM257" s="238"/>
      <c r="IN257" s="238"/>
      <c r="IO257" s="238"/>
      <c r="IP257" s="238"/>
      <c r="IQ257" s="238"/>
      <c r="IR257" s="238"/>
      <c r="IS257" s="238"/>
      <c r="IT257" s="238"/>
      <c r="IU257" s="238"/>
      <c r="IV257" s="238"/>
      <c r="IW257" s="238"/>
      <c r="IX257" s="238"/>
      <c r="IY257" s="238"/>
      <c r="IZ257" s="238"/>
      <c r="JA257" s="238"/>
      <c r="JB257" s="238"/>
      <c r="JC257" s="238"/>
      <c r="JD257" s="238"/>
      <c r="JE257" s="238"/>
      <c r="JF257" s="238"/>
      <c r="JG257" s="238"/>
      <c r="JH257" s="238"/>
      <c r="JI257" s="238"/>
      <c r="JJ257" s="238"/>
      <c r="JK257" s="238"/>
      <c r="JL257" s="238"/>
      <c r="JM257" s="238"/>
      <c r="JN257" s="238"/>
      <c r="JO257" s="238"/>
      <c r="JP257" s="238"/>
      <c r="JQ257" s="238"/>
      <c r="JR257" s="238"/>
      <c r="JS257" s="238"/>
      <c r="JT257" s="238"/>
      <c r="JU257" s="238"/>
      <c r="JV257" s="238"/>
      <c r="JW257" s="238"/>
      <c r="JX257" s="238"/>
      <c r="JY257" s="238"/>
      <c r="JZ257" s="238"/>
      <c r="KA257" s="238"/>
      <c r="KB257" s="238"/>
      <c r="KC257" s="238"/>
      <c r="KD257" s="238"/>
      <c r="KE257" s="238"/>
      <c r="KF257" s="238"/>
      <c r="KG257" s="238"/>
      <c r="KH257" s="238"/>
      <c r="KI257" s="238"/>
      <c r="KJ257" s="238"/>
      <c r="KK257" s="238"/>
      <c r="KL257" s="238"/>
      <c r="KM257" s="238"/>
      <c r="KN257" s="238"/>
      <c r="KO257" s="238"/>
      <c r="KP257" s="238"/>
      <c r="KQ257" s="238"/>
      <c r="KR257" s="238"/>
      <c r="KS257" s="238"/>
      <c r="KT257" s="238"/>
      <c r="KU257" s="238"/>
      <c r="KV257" s="238"/>
      <c r="KW257" s="238"/>
      <c r="KX257" s="238"/>
      <c r="KY257" s="238"/>
      <c r="KZ257" s="238"/>
      <c r="LA257" s="238"/>
      <c r="LB257" s="238"/>
      <c r="LC257" s="238"/>
      <c r="LD257" s="238"/>
      <c r="LE257" s="238"/>
      <c r="LF257" s="238"/>
      <c r="LG257" s="238"/>
      <c r="LH257" s="238"/>
      <c r="LI257" s="238"/>
      <c r="LJ257" s="238"/>
      <c r="LK257" s="238"/>
      <c r="LL257" s="238"/>
      <c r="LM257" s="238"/>
      <c r="LN257" s="238"/>
      <c r="LO257" s="238"/>
      <c r="LP257" s="238"/>
      <c r="LQ257" s="238"/>
      <c r="LR257" s="238"/>
      <c r="LS257" s="238"/>
      <c r="LT257" s="238"/>
      <c r="LU257" s="238"/>
      <c r="LV257" s="238"/>
      <c r="LW257" s="238"/>
      <c r="LX257" s="238"/>
      <c r="LY257" s="238"/>
      <c r="LZ257" s="238"/>
      <c r="MA257" s="238"/>
      <c r="MB257" s="238"/>
      <c r="MC257" s="238"/>
      <c r="MD257" s="238"/>
      <c r="ME257" s="238"/>
      <c r="MF257" s="238"/>
      <c r="MG257" s="238"/>
      <c r="MH257" s="238"/>
      <c r="MI257" s="238"/>
      <c r="MJ257" s="238"/>
      <c r="MK257" s="238"/>
      <c r="ML257" s="238"/>
      <c r="MM257" s="238"/>
      <c r="MN257" s="238"/>
      <c r="MO257" s="238"/>
      <c r="MP257" s="238"/>
      <c r="MQ257" s="238"/>
      <c r="MR257" s="238"/>
      <c r="MS257" s="238"/>
      <c r="MT257" s="238"/>
      <c r="MU257" s="238"/>
      <c r="MV257" s="238"/>
      <c r="MW257" s="238"/>
      <c r="MX257" s="238"/>
      <c r="MY257" s="238"/>
      <c r="MZ257" s="238"/>
      <c r="NA257" s="238"/>
      <c r="NB257" s="238"/>
      <c r="NC257" s="238"/>
      <c r="ND257" s="238"/>
      <c r="NE257" s="238"/>
      <c r="NF257" s="238"/>
      <c r="NG257" s="238"/>
      <c r="NH257" s="238"/>
      <c r="NI257" s="238"/>
      <c r="NJ257" s="238"/>
      <c r="NK257" s="238"/>
      <c r="NL257" s="238"/>
      <c r="NM257" s="238"/>
      <c r="NN257" s="238"/>
      <c r="NO257" s="238"/>
      <c r="NP257" s="238"/>
      <c r="NQ257" s="238"/>
      <c r="NR257" s="238"/>
      <c r="NS257" s="238"/>
      <c r="NT257" s="238"/>
      <c r="NU257" s="238"/>
      <c r="NV257" s="238"/>
      <c r="NW257" s="238"/>
      <c r="NX257" s="238"/>
      <c r="NY257" s="238"/>
      <c r="NZ257" s="238"/>
      <c r="OA257" s="238"/>
      <c r="OB257" s="238"/>
      <c r="OC257" s="238"/>
      <c r="OD257" s="238"/>
      <c r="OE257" s="238"/>
      <c r="OF257" s="238"/>
      <c r="OG257" s="238"/>
      <c r="OH257" s="238"/>
      <c r="OI257" s="238"/>
      <c r="OJ257" s="238"/>
      <c r="OK257" s="238"/>
      <c r="OL257" s="238"/>
      <c r="OM257" s="238"/>
      <c r="ON257" s="238"/>
      <c r="OO257" s="238"/>
      <c r="OP257" s="238"/>
      <c r="OQ257" s="238"/>
      <c r="OR257" s="238"/>
      <c r="OS257" s="238"/>
      <c r="OT257" s="238"/>
      <c r="OU257" s="238"/>
      <c r="OV257" s="238"/>
      <c r="OW257" s="238"/>
      <c r="OX257" s="238"/>
      <c r="OY257" s="238"/>
      <c r="OZ257" s="238"/>
      <c r="PA257" s="238"/>
      <c r="PB257" s="238"/>
      <c r="PC257" s="238"/>
      <c r="PD257" s="238"/>
      <c r="PE257" s="238"/>
      <c r="PF257" s="238"/>
      <c r="PG257" s="238"/>
      <c r="PH257" s="238"/>
      <c r="PI257" s="238"/>
      <c r="PJ257" s="238"/>
      <c r="PK257" s="238"/>
      <c r="PL257" s="238"/>
      <c r="PM257" s="238"/>
      <c r="PN257" s="238"/>
      <c r="PO257" s="238"/>
      <c r="PP257" s="238"/>
      <c r="PQ257" s="238"/>
      <c r="PR257" s="238"/>
      <c r="PS257" s="238"/>
      <c r="PT257" s="238"/>
      <c r="PU257" s="238"/>
      <c r="PV257" s="238"/>
      <c r="PW257" s="238"/>
      <c r="PX257" s="238"/>
      <c r="PY257" s="238"/>
      <c r="PZ257" s="238"/>
      <c r="QA257" s="238"/>
      <c r="QB257" s="238"/>
      <c r="QC257" s="238"/>
      <c r="QD257" s="238"/>
      <c r="QE257" s="238"/>
      <c r="QF257" s="238"/>
      <c r="QG257" s="238"/>
      <c r="QH257" s="238"/>
      <c r="QI257" s="238"/>
      <c r="QJ257" s="238"/>
      <c r="QK257" s="238"/>
      <c r="QL257" s="238"/>
      <c r="QM257" s="238"/>
      <c r="QN257" s="238"/>
      <c r="QO257" s="238"/>
      <c r="QP257" s="238"/>
      <c r="QQ257" s="238"/>
      <c r="QR257" s="238"/>
      <c r="QS257" s="238"/>
      <c r="QT257" s="238"/>
      <c r="QU257" s="238"/>
      <c r="QV257" s="238"/>
      <c r="QW257" s="238"/>
      <c r="QX257" s="238"/>
      <c r="QY257" s="238"/>
      <c r="QZ257" s="238"/>
      <c r="RA257" s="238"/>
      <c r="RB257" s="238"/>
      <c r="RC257" s="238"/>
      <c r="RD257" s="238"/>
      <c r="RE257" s="238"/>
      <c r="RF257" s="238"/>
      <c r="RG257" s="238"/>
      <c r="RH257" s="238"/>
      <c r="RI257" s="238"/>
      <c r="RJ257" s="238"/>
      <c r="RK257" s="238"/>
      <c r="RL257" s="238"/>
      <c r="RM257" s="238"/>
      <c r="RN257" s="238"/>
      <c r="RO257" s="238"/>
      <c r="RP257" s="238"/>
      <c r="RQ257" s="238"/>
      <c r="RR257" s="238"/>
      <c r="RS257" s="238"/>
      <c r="RT257" s="238"/>
      <c r="RU257" s="238"/>
      <c r="RV257" s="238"/>
      <c r="RW257" s="238"/>
      <c r="RX257" s="238"/>
      <c r="RY257" s="238"/>
      <c r="RZ257" s="238"/>
      <c r="SA257" s="238"/>
      <c r="SB257" s="238"/>
      <c r="SC257" s="238"/>
      <c r="SD257" s="238"/>
      <c r="SE257" s="238"/>
      <c r="SF257" s="238"/>
      <c r="SG257" s="238"/>
      <c r="SH257" s="238"/>
      <c r="SI257" s="238"/>
      <c r="SJ257" s="238"/>
      <c r="SK257" s="238"/>
      <c r="SL257" s="238"/>
      <c r="SM257" s="238"/>
      <c r="SN257" s="238"/>
      <c r="SO257" s="238"/>
      <c r="SP257" s="238"/>
      <c r="SQ257" s="238"/>
      <c r="SR257" s="238"/>
      <c r="SS257" s="238"/>
      <c r="ST257" s="238"/>
      <c r="SU257" s="238"/>
      <c r="SV257" s="238"/>
      <c r="SW257" s="238"/>
      <c r="SX257" s="238"/>
      <c r="SY257" s="238"/>
      <c r="SZ257" s="238"/>
      <c r="TA257" s="238"/>
      <c r="TB257" s="238"/>
      <c r="TC257" s="238"/>
      <c r="TD257" s="238"/>
      <c r="TE257" s="238"/>
      <c r="TF257" s="238"/>
      <c r="TG257" s="238"/>
      <c r="TH257" s="238"/>
      <c r="TI257" s="238"/>
      <c r="TJ257" s="238"/>
      <c r="TK257" s="238"/>
      <c r="TL257" s="238"/>
      <c r="TM257" s="238"/>
      <c r="TN257" s="238"/>
      <c r="TO257" s="238"/>
      <c r="TP257" s="238"/>
      <c r="TQ257" s="238"/>
      <c r="TR257" s="238"/>
      <c r="TS257" s="238"/>
      <c r="TT257" s="238"/>
      <c r="TU257" s="238"/>
      <c r="TV257" s="238"/>
      <c r="TW257" s="238"/>
      <c r="TX257" s="238"/>
      <c r="TY257" s="238"/>
      <c r="TZ257" s="238"/>
      <c r="UA257" s="238"/>
      <c r="UB257" s="238"/>
      <c r="UC257" s="238"/>
      <c r="UD257" s="238"/>
      <c r="UE257" s="238"/>
      <c r="UF257" s="238"/>
      <c r="UG257" s="238"/>
      <c r="UH257" s="238"/>
      <c r="UI257" s="238"/>
      <c r="UJ257" s="238"/>
      <c r="UK257" s="238"/>
      <c r="UL257" s="238"/>
      <c r="UM257" s="238"/>
      <c r="UN257" s="238"/>
      <c r="UO257" s="238"/>
      <c r="UP257" s="238"/>
      <c r="UQ257" s="238"/>
      <c r="UR257" s="238"/>
      <c r="US257" s="238"/>
      <c r="UT257" s="238"/>
      <c r="UU257" s="238"/>
      <c r="UV257" s="238"/>
      <c r="UW257" s="238"/>
      <c r="UX257" s="238"/>
      <c r="UY257" s="238"/>
      <c r="UZ257" s="238"/>
      <c r="VA257" s="238"/>
      <c r="VB257" s="238"/>
      <c r="VC257" s="238"/>
      <c r="VD257" s="238"/>
      <c r="VE257" s="238"/>
      <c r="VF257" s="238"/>
      <c r="VG257" s="238"/>
      <c r="VH257" s="238"/>
      <c r="VI257" s="238"/>
      <c r="VJ257" s="238"/>
      <c r="VK257" s="238"/>
      <c r="VL257" s="238"/>
      <c r="VM257" s="238"/>
      <c r="VN257" s="238"/>
      <c r="VO257" s="238"/>
      <c r="VP257" s="238"/>
      <c r="VQ257" s="238"/>
      <c r="VR257" s="238"/>
      <c r="VS257" s="238"/>
      <c r="VT257" s="238"/>
      <c r="VU257" s="238"/>
      <c r="VV257" s="238"/>
      <c r="VW257" s="238"/>
      <c r="VX257" s="238"/>
      <c r="VY257" s="238"/>
      <c r="VZ257" s="238"/>
      <c r="WA257" s="238"/>
      <c r="WB257" s="238"/>
      <c r="WC257" s="238"/>
      <c r="WD257" s="238"/>
      <c r="WE257" s="238"/>
      <c r="WF257" s="238"/>
      <c r="WG257" s="238"/>
      <c r="WH257" s="238"/>
      <c r="WI257" s="238"/>
      <c r="WJ257" s="238"/>
      <c r="WK257" s="238"/>
      <c r="WL257" s="238"/>
      <c r="WM257" s="238"/>
      <c r="WN257" s="238"/>
      <c r="WO257" s="238"/>
      <c r="WP257" s="238"/>
      <c r="WQ257" s="238"/>
      <c r="WR257" s="238"/>
      <c r="WS257" s="238"/>
      <c r="WT257" s="238"/>
      <c r="WU257" s="238"/>
      <c r="WV257" s="238"/>
      <c r="WW257" s="238"/>
      <c r="WX257" s="238"/>
      <c r="WY257" s="238"/>
      <c r="WZ257" s="238"/>
      <c r="XA257" s="238"/>
      <c r="XB257" s="238"/>
      <c r="XC257" s="238"/>
      <c r="XD257" s="238"/>
      <c r="XE257" s="238"/>
      <c r="XF257" s="238"/>
      <c r="XG257" s="238"/>
      <c r="XH257" s="238"/>
      <c r="XI257" s="238"/>
      <c r="XJ257" s="238"/>
      <c r="XK257" s="238"/>
      <c r="XL257" s="238"/>
      <c r="XM257" s="238"/>
      <c r="XN257" s="238"/>
      <c r="XO257" s="238"/>
      <c r="XP257" s="238"/>
      <c r="XQ257" s="238"/>
      <c r="XR257" s="238"/>
      <c r="XS257" s="238"/>
      <c r="XT257" s="238"/>
      <c r="XU257" s="238"/>
      <c r="XV257" s="238"/>
      <c r="XW257" s="238"/>
      <c r="XX257" s="238"/>
      <c r="XY257" s="238"/>
      <c r="XZ257" s="238"/>
      <c r="YA257" s="238"/>
      <c r="YB257" s="238"/>
      <c r="YC257" s="238"/>
      <c r="YD257" s="238"/>
      <c r="YE257" s="238"/>
      <c r="YF257" s="238"/>
      <c r="YG257" s="238"/>
      <c r="YH257" s="238"/>
      <c r="YI257" s="238"/>
      <c r="YJ257" s="238"/>
      <c r="YK257" s="238"/>
      <c r="YL257" s="238"/>
      <c r="YM257" s="238"/>
      <c r="YN257" s="238"/>
      <c r="YO257" s="238"/>
      <c r="YP257" s="238"/>
      <c r="YQ257" s="238"/>
      <c r="YR257" s="238"/>
      <c r="YS257" s="238"/>
      <c r="YT257" s="238"/>
      <c r="YU257" s="238"/>
      <c r="YV257" s="238"/>
      <c r="YW257" s="238"/>
      <c r="YX257" s="238"/>
      <c r="YY257" s="238"/>
      <c r="YZ257" s="238"/>
      <c r="ZA257" s="238"/>
      <c r="ZB257" s="238"/>
      <c r="ZC257" s="238"/>
      <c r="ZD257" s="238"/>
      <c r="ZE257" s="238"/>
      <c r="ZF257" s="238"/>
      <c r="ZG257" s="238"/>
      <c r="ZH257" s="238"/>
      <c r="ZI257" s="238"/>
      <c r="ZJ257" s="238"/>
      <c r="ZK257" s="238"/>
      <c r="ZL257" s="238"/>
      <c r="ZM257" s="238"/>
      <c r="ZN257" s="238"/>
      <c r="ZO257" s="238"/>
      <c r="ZP257" s="238"/>
      <c r="ZQ257" s="238"/>
      <c r="ZR257" s="238"/>
      <c r="ZS257" s="238"/>
      <c r="ZT257" s="238"/>
      <c r="ZU257" s="238"/>
      <c r="ZV257" s="238"/>
      <c r="ZW257" s="238"/>
      <c r="ZX257" s="238"/>
      <c r="ZY257" s="238"/>
      <c r="ZZ257" s="238"/>
      <c r="AAA257" s="238"/>
      <c r="AAB257" s="238"/>
      <c r="AAC257" s="238"/>
      <c r="AAD257" s="238"/>
      <c r="AAE257" s="238"/>
      <c r="AAF257" s="238"/>
      <c r="AAG257" s="238"/>
      <c r="AAH257" s="238"/>
      <c r="AAI257" s="238"/>
      <c r="AAJ257" s="238"/>
      <c r="AAK257" s="238"/>
      <c r="AAL257" s="238"/>
      <c r="AAM257" s="238"/>
      <c r="AAN257" s="238"/>
      <c r="AAO257" s="238"/>
      <c r="AAP257" s="238"/>
      <c r="AAQ257" s="238"/>
      <c r="AAR257" s="238"/>
      <c r="AAS257" s="238"/>
      <c r="AAT257" s="238"/>
      <c r="AAU257" s="238"/>
      <c r="AAV257" s="238"/>
      <c r="AAW257" s="238"/>
      <c r="AAX257" s="238"/>
      <c r="AAY257" s="238"/>
      <c r="AAZ257" s="238"/>
      <c r="ABA257" s="238"/>
      <c r="ABB257" s="238"/>
      <c r="ABC257" s="238"/>
      <c r="ABD257" s="238"/>
      <c r="ABE257" s="238"/>
      <c r="ABF257" s="238"/>
      <c r="ABG257" s="238"/>
      <c r="ABH257" s="238"/>
      <c r="ABI257" s="238"/>
      <c r="ABJ257" s="238"/>
      <c r="ABK257" s="238"/>
      <c r="ABL257" s="238"/>
      <c r="ABM257" s="238"/>
      <c r="ABN257" s="238"/>
      <c r="ABO257" s="238"/>
      <c r="ABP257" s="238"/>
      <c r="ABQ257" s="238"/>
      <c r="ABR257" s="238"/>
      <c r="ABS257" s="238"/>
      <c r="ABT257" s="238"/>
      <c r="ABU257" s="238"/>
      <c r="ABV257" s="238"/>
      <c r="ABW257" s="238"/>
      <c r="ABX257" s="238"/>
      <c r="ABY257" s="238"/>
      <c r="ABZ257" s="238"/>
      <c r="ACA257" s="238"/>
      <c r="ACB257" s="238"/>
      <c r="ACC257" s="238"/>
      <c r="ACD257" s="238"/>
      <c r="ACE257" s="238"/>
      <c r="ACF257" s="238"/>
      <c r="ACG257" s="238"/>
      <c r="ACH257" s="238"/>
      <c r="ACI257" s="238"/>
      <c r="ACJ257" s="238"/>
      <c r="ACK257" s="238"/>
      <c r="ACL257" s="238"/>
      <c r="ACM257" s="238"/>
      <c r="ACN257" s="238"/>
      <c r="ACO257" s="238"/>
      <c r="ACP257" s="238"/>
      <c r="ACQ257" s="238"/>
      <c r="ACR257" s="238"/>
      <c r="ACS257" s="238"/>
      <c r="ACT257" s="238"/>
      <c r="ACU257" s="238"/>
      <c r="ACV257" s="238"/>
      <c r="ACW257" s="238"/>
      <c r="ACX257" s="238"/>
      <c r="ACY257" s="238"/>
      <c r="ACZ257" s="238"/>
      <c r="ADA257" s="238"/>
      <c r="ADB257" s="238"/>
      <c r="ADC257" s="238"/>
      <c r="ADD257" s="238"/>
      <c r="ADE257" s="238"/>
      <c r="ADF257" s="238"/>
      <c r="ADG257" s="238"/>
      <c r="ADH257" s="238"/>
      <c r="ADI257" s="238"/>
      <c r="ADJ257" s="238"/>
      <c r="ADK257" s="238"/>
      <c r="ADL257" s="238"/>
      <c r="ADM257" s="238"/>
      <c r="ADN257" s="238"/>
      <c r="ADO257" s="238"/>
      <c r="ADP257" s="238"/>
      <c r="ADQ257" s="238"/>
      <c r="ADR257" s="238"/>
      <c r="ADS257" s="238"/>
      <c r="ADT257" s="238"/>
      <c r="ADU257" s="238"/>
      <c r="ADV257" s="238"/>
      <c r="ADW257" s="238"/>
      <c r="ADX257" s="238"/>
      <c r="ADY257" s="238"/>
      <c r="ADZ257" s="238"/>
      <c r="AEA257" s="238"/>
      <c r="AEB257" s="238"/>
      <c r="AEC257" s="238"/>
      <c r="AED257" s="238"/>
      <c r="AEE257" s="238"/>
      <c r="AEF257" s="238"/>
      <c r="AEG257" s="238"/>
      <c r="AEH257" s="238"/>
      <c r="AEI257" s="238"/>
      <c r="AEJ257" s="238"/>
      <c r="AEK257" s="238"/>
      <c r="AEL257" s="238"/>
      <c r="AEM257" s="238"/>
      <c r="AEN257" s="238"/>
      <c r="AEO257" s="238"/>
      <c r="AEP257" s="238"/>
      <c r="AEQ257" s="238"/>
      <c r="AER257" s="238"/>
      <c r="AES257" s="238"/>
      <c r="AET257" s="238"/>
      <c r="AEU257" s="238"/>
      <c r="AEV257" s="238"/>
      <c r="AEW257" s="238"/>
      <c r="AEX257" s="238"/>
      <c r="AEY257" s="238"/>
      <c r="AEZ257" s="238"/>
      <c r="AFA257" s="238"/>
      <c r="AFB257" s="238"/>
      <c r="AFC257" s="238"/>
      <c r="AFD257" s="238"/>
      <c r="AFE257" s="238"/>
      <c r="AFF257" s="238"/>
      <c r="AFG257" s="238"/>
      <c r="AFH257" s="238"/>
      <c r="AFI257" s="238"/>
      <c r="AFJ257" s="238"/>
      <c r="AFK257" s="238"/>
      <c r="AFL257" s="238"/>
      <c r="AFM257" s="238"/>
      <c r="AFN257" s="238"/>
      <c r="AFO257" s="238"/>
      <c r="AFP257" s="238"/>
      <c r="AFQ257" s="238"/>
      <c r="AFR257" s="238"/>
      <c r="AFS257" s="238"/>
      <c r="AFT257" s="238"/>
      <c r="AFU257" s="238"/>
      <c r="AFV257" s="238"/>
      <c r="AFW257" s="238"/>
      <c r="AFX257" s="238"/>
      <c r="AFY257" s="238"/>
      <c r="AFZ257" s="238"/>
      <c r="AGA257" s="238"/>
      <c r="AGB257" s="238"/>
      <c r="AGC257" s="238"/>
      <c r="AGD257" s="238"/>
      <c r="AGE257" s="238"/>
      <c r="AGF257" s="238"/>
      <c r="AGG257" s="238"/>
      <c r="AGH257" s="238"/>
      <c r="AGI257" s="238"/>
      <c r="AGJ257" s="238"/>
      <c r="AGK257" s="238"/>
      <c r="AGL257" s="238"/>
      <c r="AGM257" s="238"/>
      <c r="AGN257" s="238"/>
      <c r="AGO257" s="238"/>
      <c r="AGP257" s="238"/>
      <c r="AGQ257" s="238"/>
      <c r="AGR257" s="238"/>
      <c r="AGS257" s="238"/>
      <c r="AGT257" s="238"/>
      <c r="AGU257" s="238"/>
      <c r="AGV257" s="238"/>
      <c r="AGW257" s="238"/>
      <c r="AGX257" s="238"/>
      <c r="AGY257" s="238"/>
      <c r="AGZ257" s="238"/>
      <c r="AHA257" s="238"/>
      <c r="AHB257" s="238"/>
      <c r="AHC257" s="238"/>
      <c r="AHD257" s="238"/>
      <c r="AHE257" s="238"/>
      <c r="AHF257" s="238"/>
      <c r="AHG257" s="238"/>
      <c r="AHH257" s="238"/>
      <c r="AHI257" s="238"/>
      <c r="AHJ257" s="238"/>
      <c r="AHK257" s="238"/>
      <c r="AHL257" s="238"/>
      <c r="AHM257" s="238"/>
      <c r="AHN257" s="238"/>
      <c r="AHO257" s="238"/>
      <c r="AHP257" s="238"/>
      <c r="AHQ257" s="238"/>
      <c r="AHR257" s="238"/>
      <c r="AHS257" s="238"/>
      <c r="AHT257" s="238"/>
      <c r="AHU257" s="238"/>
      <c r="AHV257" s="238"/>
      <c r="AHW257" s="238"/>
      <c r="AHX257" s="238"/>
      <c r="AHY257" s="238"/>
      <c r="AHZ257" s="238"/>
      <c r="AIA257" s="238"/>
      <c r="AIB257" s="238"/>
      <c r="AIC257" s="238"/>
      <c r="AID257" s="238"/>
      <c r="AIE257" s="238"/>
      <c r="AIF257" s="238"/>
      <c r="AIG257" s="238"/>
      <c r="AIH257" s="238"/>
      <c r="AII257" s="238"/>
      <c r="AIJ257" s="238"/>
      <c r="AIK257" s="238"/>
      <c r="AIL257" s="238"/>
      <c r="AIM257" s="238"/>
      <c r="AIN257" s="238"/>
      <c r="AIO257" s="238"/>
      <c r="AIP257" s="238"/>
      <c r="AIQ257" s="238"/>
      <c r="AIR257" s="238"/>
      <c r="AIS257" s="238"/>
      <c r="AIT257" s="238"/>
      <c r="AIU257" s="238"/>
      <c r="AIV257" s="238"/>
      <c r="AIW257" s="238"/>
      <c r="AIX257" s="238"/>
      <c r="AIY257" s="238"/>
      <c r="AIZ257" s="238"/>
      <c r="AJA257" s="238"/>
      <c r="AJB257" s="238"/>
      <c r="AJC257" s="238"/>
      <c r="AJD257" s="238"/>
      <c r="AJE257" s="238"/>
      <c r="AJF257" s="238"/>
      <c r="AJG257" s="238"/>
      <c r="AJH257" s="238"/>
      <c r="AJI257" s="238"/>
      <c r="AJJ257" s="238"/>
      <c r="AJK257" s="238"/>
      <c r="AJL257" s="238"/>
      <c r="AJM257" s="238"/>
      <c r="AJN257" s="238"/>
      <c r="AJO257" s="238"/>
      <c r="AJP257" s="238"/>
      <c r="AJQ257" s="238"/>
      <c r="AJR257" s="238"/>
      <c r="AJS257" s="238"/>
      <c r="AJT257" s="238"/>
      <c r="AJU257" s="238"/>
      <c r="AJV257" s="238"/>
      <c r="AJW257" s="238"/>
      <c r="AJX257" s="238"/>
      <c r="AJY257" s="238"/>
      <c r="AJZ257" s="238"/>
      <c r="AKA257" s="238"/>
      <c r="AKB257" s="238"/>
      <c r="AKC257" s="238"/>
      <c r="AKD257" s="238"/>
      <c r="AKE257" s="238"/>
      <c r="AKF257" s="238"/>
      <c r="AKG257" s="238"/>
      <c r="AKH257" s="238"/>
      <c r="AKI257" s="238"/>
      <c r="AKJ257" s="238"/>
      <c r="AKK257" s="238"/>
      <c r="AKL257" s="238"/>
      <c r="AKM257" s="238"/>
      <c r="AKN257" s="238"/>
      <c r="AKO257" s="238"/>
      <c r="AKP257" s="238"/>
      <c r="AKQ257" s="238"/>
      <c r="AKR257" s="238"/>
      <c r="AKS257" s="238"/>
      <c r="AKT257" s="238"/>
      <c r="AKU257" s="238"/>
      <c r="AKV257" s="238"/>
      <c r="AKW257" s="238"/>
      <c r="AKX257" s="238"/>
      <c r="AKY257" s="238"/>
      <c r="AKZ257" s="238"/>
      <c r="ALA257" s="238"/>
      <c r="ALB257" s="238"/>
      <c r="ALC257" s="238"/>
      <c r="ALD257" s="238"/>
      <c r="ALE257" s="238"/>
      <c r="ALF257" s="238"/>
      <c r="ALG257" s="238"/>
      <c r="ALH257" s="238"/>
      <c r="ALI257" s="238"/>
      <c r="ALJ257" s="238"/>
      <c r="ALK257" s="238"/>
      <c r="ALL257" s="238"/>
      <c r="ALM257" s="238"/>
      <c r="ALN257" s="238"/>
      <c r="ALO257" s="238"/>
      <c r="ALP257" s="238"/>
      <c r="ALQ257" s="238"/>
      <c r="ALR257" s="238"/>
      <c r="ALS257" s="238"/>
      <c r="ALT257" s="238"/>
      <c r="ALU257" s="238"/>
      <c r="ALV257" s="238"/>
      <c r="ALW257" s="238"/>
      <c r="ALX257" s="238"/>
      <c r="ALY257" s="238"/>
      <c r="ALZ257" s="238"/>
      <c r="AMA257" s="238"/>
      <c r="AMB257" s="238"/>
      <c r="AMC257" s="238"/>
      <c r="AMD257" s="238"/>
      <c r="AME257" s="238"/>
      <c r="AMF257" s="238"/>
      <c r="AMG257" s="238"/>
      <c r="AMH257" s="238"/>
      <c r="AMI257" s="238"/>
      <c r="AMJ257" s="238"/>
      <c r="AMK257" s="238"/>
    </row>
    <row r="258" spans="1:1025" s="240" customFormat="1" ht="63.75" x14ac:dyDescent="0.2">
      <c r="A258" s="270">
        <f>MAX(A252:A257)+0.01</f>
        <v>4.1999999999999957</v>
      </c>
      <c r="B258" s="261" t="s">
        <v>597</v>
      </c>
      <c r="C258" s="260" t="s">
        <v>598</v>
      </c>
      <c r="D258" s="261" t="s">
        <v>581</v>
      </c>
      <c r="E258" s="262">
        <v>5</v>
      </c>
      <c r="F258" s="359"/>
      <c r="G258" s="267">
        <f>E258*F258</f>
        <v>0</v>
      </c>
      <c r="H258" s="238"/>
      <c r="I258" s="239"/>
      <c r="J258" s="239"/>
      <c r="L258" s="241"/>
      <c r="N258" s="238"/>
      <c r="O258" s="238"/>
      <c r="P258" s="238"/>
      <c r="Q258" s="238"/>
      <c r="R258" s="238"/>
      <c r="S258" s="238"/>
      <c r="T258" s="238"/>
      <c r="U258" s="238"/>
      <c r="V258" s="238"/>
      <c r="W258" s="238"/>
      <c r="X258" s="238"/>
      <c r="Y258" s="238"/>
      <c r="Z258" s="238"/>
      <c r="AA258" s="238"/>
      <c r="AB258" s="238"/>
      <c r="AC258" s="238"/>
      <c r="AD258" s="238"/>
      <c r="AE258" s="238"/>
      <c r="AF258" s="238"/>
      <c r="AG258" s="238"/>
      <c r="AH258" s="238"/>
      <c r="AI258" s="238"/>
      <c r="AJ258" s="238"/>
      <c r="AK258" s="238"/>
      <c r="AL258" s="238"/>
      <c r="AM258" s="238"/>
      <c r="AN258" s="238"/>
      <c r="AO258" s="238"/>
      <c r="AP258" s="238"/>
      <c r="AQ258" s="238"/>
      <c r="AR258" s="238"/>
      <c r="AS258" s="238"/>
      <c r="AT258" s="238"/>
      <c r="AU258" s="238"/>
      <c r="AV258" s="238"/>
      <c r="AW258" s="238"/>
      <c r="AX258" s="238"/>
      <c r="AY258" s="238"/>
      <c r="AZ258" s="238"/>
      <c r="BA258" s="238"/>
      <c r="BB258" s="238"/>
      <c r="BC258" s="238"/>
      <c r="BD258" s="238"/>
      <c r="BE258" s="238"/>
      <c r="BF258" s="238"/>
      <c r="BG258" s="238"/>
      <c r="BH258" s="238"/>
      <c r="BI258" s="238"/>
      <c r="BJ258" s="238"/>
      <c r="BK258" s="238"/>
      <c r="BL258" s="238"/>
      <c r="BM258" s="238"/>
      <c r="BN258" s="238"/>
      <c r="BO258" s="238"/>
      <c r="BP258" s="238"/>
      <c r="BQ258" s="238"/>
      <c r="BR258" s="238"/>
      <c r="BS258" s="238"/>
      <c r="BT258" s="238"/>
      <c r="BU258" s="238"/>
      <c r="BV258" s="238"/>
      <c r="BW258" s="238"/>
      <c r="BX258" s="238"/>
      <c r="BY258" s="238"/>
      <c r="BZ258" s="238"/>
      <c r="CA258" s="238"/>
      <c r="CB258" s="238"/>
      <c r="CC258" s="238"/>
      <c r="CD258" s="238"/>
      <c r="CE258" s="238"/>
      <c r="CF258" s="238"/>
      <c r="CG258" s="238"/>
      <c r="CH258" s="238"/>
      <c r="CI258" s="238"/>
      <c r="CJ258" s="238"/>
      <c r="CK258" s="238"/>
      <c r="CL258" s="238"/>
      <c r="CM258" s="238"/>
      <c r="CN258" s="238"/>
      <c r="CO258" s="238"/>
      <c r="CP258" s="238"/>
      <c r="CQ258" s="238"/>
      <c r="CR258" s="238"/>
      <c r="CS258" s="238"/>
      <c r="CT258" s="238"/>
      <c r="CU258" s="238"/>
      <c r="CV258" s="238"/>
      <c r="CW258" s="238"/>
      <c r="CX258" s="238"/>
      <c r="CY258" s="238"/>
      <c r="CZ258" s="238"/>
      <c r="DA258" s="238"/>
      <c r="DB258" s="238"/>
      <c r="DC258" s="238"/>
      <c r="DD258" s="238"/>
      <c r="DE258" s="238"/>
      <c r="DF258" s="238"/>
      <c r="DG258" s="238"/>
      <c r="DH258" s="238"/>
      <c r="DI258" s="238"/>
      <c r="DJ258" s="238"/>
      <c r="DK258" s="238"/>
      <c r="DL258" s="238"/>
      <c r="DM258" s="238"/>
      <c r="DN258" s="238"/>
      <c r="DO258" s="238"/>
      <c r="DP258" s="238"/>
      <c r="DQ258" s="238"/>
      <c r="DR258" s="238"/>
      <c r="DS258" s="238"/>
      <c r="DT258" s="238"/>
      <c r="DU258" s="238"/>
      <c r="DV258" s="238"/>
      <c r="DW258" s="238"/>
      <c r="DX258" s="238"/>
      <c r="DY258" s="238"/>
      <c r="DZ258" s="238"/>
      <c r="EA258" s="238"/>
      <c r="EB258" s="238"/>
      <c r="EC258" s="238"/>
      <c r="ED258" s="238"/>
      <c r="EE258" s="238"/>
      <c r="EF258" s="238"/>
      <c r="EG258" s="238"/>
      <c r="EH258" s="238"/>
      <c r="EI258" s="238"/>
      <c r="EJ258" s="238"/>
      <c r="EK258" s="238"/>
      <c r="EL258" s="238"/>
      <c r="EM258" s="238"/>
      <c r="EN258" s="238"/>
      <c r="EO258" s="238"/>
      <c r="EP258" s="238"/>
      <c r="EQ258" s="238"/>
      <c r="ER258" s="238"/>
      <c r="ES258" s="238"/>
      <c r="ET258" s="238"/>
      <c r="EU258" s="238"/>
      <c r="EV258" s="238"/>
      <c r="EW258" s="238"/>
      <c r="EX258" s="238"/>
      <c r="EY258" s="238"/>
      <c r="EZ258" s="238"/>
      <c r="FA258" s="238"/>
      <c r="FB258" s="238"/>
      <c r="FC258" s="238"/>
      <c r="FD258" s="238"/>
      <c r="FE258" s="238"/>
      <c r="FF258" s="238"/>
      <c r="FG258" s="238"/>
      <c r="FH258" s="238"/>
      <c r="FI258" s="238"/>
      <c r="FJ258" s="238"/>
      <c r="FK258" s="238"/>
      <c r="FL258" s="238"/>
      <c r="FM258" s="238"/>
      <c r="FN258" s="238"/>
      <c r="FO258" s="238"/>
      <c r="FP258" s="238"/>
      <c r="FQ258" s="238"/>
      <c r="FR258" s="238"/>
      <c r="FS258" s="238"/>
      <c r="FT258" s="238"/>
      <c r="FU258" s="238"/>
      <c r="FV258" s="238"/>
      <c r="FW258" s="238"/>
      <c r="FX258" s="238"/>
      <c r="FY258" s="238"/>
      <c r="FZ258" s="238"/>
      <c r="GA258" s="238"/>
      <c r="GB258" s="238"/>
      <c r="GC258" s="238"/>
      <c r="GD258" s="238"/>
      <c r="GE258" s="238"/>
      <c r="GF258" s="238"/>
      <c r="GG258" s="238"/>
      <c r="GH258" s="238"/>
      <c r="GI258" s="238"/>
      <c r="GJ258" s="238"/>
      <c r="GK258" s="238"/>
      <c r="GL258" s="238"/>
      <c r="GM258" s="238"/>
      <c r="GN258" s="238"/>
      <c r="GO258" s="238"/>
      <c r="GP258" s="238"/>
      <c r="GQ258" s="238"/>
      <c r="GR258" s="238"/>
      <c r="GS258" s="238"/>
      <c r="GT258" s="238"/>
      <c r="GU258" s="238"/>
      <c r="GV258" s="238"/>
      <c r="GW258" s="238"/>
      <c r="GX258" s="238"/>
      <c r="GY258" s="238"/>
      <c r="GZ258" s="238"/>
      <c r="HA258" s="238"/>
      <c r="HB258" s="238"/>
      <c r="HC258" s="238"/>
      <c r="HD258" s="238"/>
      <c r="HE258" s="238"/>
      <c r="HF258" s="238"/>
      <c r="HG258" s="238"/>
      <c r="HH258" s="238"/>
      <c r="HI258" s="238"/>
      <c r="HJ258" s="238"/>
      <c r="HK258" s="238"/>
      <c r="HL258" s="238"/>
      <c r="HM258" s="238"/>
      <c r="HN258" s="238"/>
      <c r="HO258" s="238"/>
      <c r="HP258" s="238"/>
      <c r="HQ258" s="238"/>
      <c r="HR258" s="238"/>
      <c r="HS258" s="238"/>
      <c r="HT258" s="238"/>
      <c r="HU258" s="238"/>
      <c r="HV258" s="238"/>
      <c r="HW258" s="238"/>
      <c r="HX258" s="238"/>
      <c r="HY258" s="238"/>
      <c r="HZ258" s="238"/>
      <c r="IA258" s="238"/>
      <c r="IB258" s="238"/>
      <c r="IC258" s="238"/>
      <c r="ID258" s="238"/>
      <c r="IE258" s="238"/>
      <c r="IF258" s="238"/>
      <c r="IG258" s="238"/>
      <c r="IH258" s="238"/>
      <c r="II258" s="238"/>
      <c r="IJ258" s="238"/>
      <c r="IK258" s="238"/>
      <c r="IL258" s="238"/>
      <c r="IM258" s="238"/>
      <c r="IN258" s="238"/>
      <c r="IO258" s="238"/>
      <c r="IP258" s="238"/>
      <c r="IQ258" s="238"/>
      <c r="IR258" s="238"/>
      <c r="IS258" s="238"/>
      <c r="IT258" s="238"/>
      <c r="IU258" s="238"/>
      <c r="IV258" s="238"/>
      <c r="IW258" s="238"/>
      <c r="IX258" s="238"/>
      <c r="IY258" s="238"/>
      <c r="IZ258" s="238"/>
      <c r="JA258" s="238"/>
      <c r="JB258" s="238"/>
      <c r="JC258" s="238"/>
      <c r="JD258" s="238"/>
      <c r="JE258" s="238"/>
      <c r="JF258" s="238"/>
      <c r="JG258" s="238"/>
      <c r="JH258" s="238"/>
      <c r="JI258" s="238"/>
      <c r="JJ258" s="238"/>
      <c r="JK258" s="238"/>
      <c r="JL258" s="238"/>
      <c r="JM258" s="238"/>
      <c r="JN258" s="238"/>
      <c r="JO258" s="238"/>
      <c r="JP258" s="238"/>
      <c r="JQ258" s="238"/>
      <c r="JR258" s="238"/>
      <c r="JS258" s="238"/>
      <c r="JT258" s="238"/>
      <c r="JU258" s="238"/>
      <c r="JV258" s="238"/>
      <c r="JW258" s="238"/>
      <c r="JX258" s="238"/>
      <c r="JY258" s="238"/>
      <c r="JZ258" s="238"/>
      <c r="KA258" s="238"/>
      <c r="KB258" s="238"/>
      <c r="KC258" s="238"/>
      <c r="KD258" s="238"/>
      <c r="KE258" s="238"/>
      <c r="KF258" s="238"/>
      <c r="KG258" s="238"/>
      <c r="KH258" s="238"/>
      <c r="KI258" s="238"/>
      <c r="KJ258" s="238"/>
      <c r="KK258" s="238"/>
      <c r="KL258" s="238"/>
      <c r="KM258" s="238"/>
      <c r="KN258" s="238"/>
      <c r="KO258" s="238"/>
      <c r="KP258" s="238"/>
      <c r="KQ258" s="238"/>
      <c r="KR258" s="238"/>
      <c r="KS258" s="238"/>
      <c r="KT258" s="238"/>
      <c r="KU258" s="238"/>
      <c r="KV258" s="238"/>
      <c r="KW258" s="238"/>
      <c r="KX258" s="238"/>
      <c r="KY258" s="238"/>
      <c r="KZ258" s="238"/>
      <c r="LA258" s="238"/>
      <c r="LB258" s="238"/>
      <c r="LC258" s="238"/>
      <c r="LD258" s="238"/>
      <c r="LE258" s="238"/>
      <c r="LF258" s="238"/>
      <c r="LG258" s="238"/>
      <c r="LH258" s="238"/>
      <c r="LI258" s="238"/>
      <c r="LJ258" s="238"/>
      <c r="LK258" s="238"/>
      <c r="LL258" s="238"/>
      <c r="LM258" s="238"/>
      <c r="LN258" s="238"/>
      <c r="LO258" s="238"/>
      <c r="LP258" s="238"/>
      <c r="LQ258" s="238"/>
      <c r="LR258" s="238"/>
      <c r="LS258" s="238"/>
      <c r="LT258" s="238"/>
      <c r="LU258" s="238"/>
      <c r="LV258" s="238"/>
      <c r="LW258" s="238"/>
      <c r="LX258" s="238"/>
      <c r="LY258" s="238"/>
      <c r="LZ258" s="238"/>
      <c r="MA258" s="238"/>
      <c r="MB258" s="238"/>
      <c r="MC258" s="238"/>
      <c r="MD258" s="238"/>
      <c r="ME258" s="238"/>
      <c r="MF258" s="238"/>
      <c r="MG258" s="238"/>
      <c r="MH258" s="238"/>
      <c r="MI258" s="238"/>
      <c r="MJ258" s="238"/>
      <c r="MK258" s="238"/>
      <c r="ML258" s="238"/>
      <c r="MM258" s="238"/>
      <c r="MN258" s="238"/>
      <c r="MO258" s="238"/>
      <c r="MP258" s="238"/>
      <c r="MQ258" s="238"/>
      <c r="MR258" s="238"/>
      <c r="MS258" s="238"/>
      <c r="MT258" s="238"/>
      <c r="MU258" s="238"/>
      <c r="MV258" s="238"/>
      <c r="MW258" s="238"/>
      <c r="MX258" s="238"/>
      <c r="MY258" s="238"/>
      <c r="MZ258" s="238"/>
      <c r="NA258" s="238"/>
      <c r="NB258" s="238"/>
      <c r="NC258" s="238"/>
      <c r="ND258" s="238"/>
      <c r="NE258" s="238"/>
      <c r="NF258" s="238"/>
      <c r="NG258" s="238"/>
      <c r="NH258" s="238"/>
      <c r="NI258" s="238"/>
      <c r="NJ258" s="238"/>
      <c r="NK258" s="238"/>
      <c r="NL258" s="238"/>
      <c r="NM258" s="238"/>
      <c r="NN258" s="238"/>
      <c r="NO258" s="238"/>
      <c r="NP258" s="238"/>
      <c r="NQ258" s="238"/>
      <c r="NR258" s="238"/>
      <c r="NS258" s="238"/>
      <c r="NT258" s="238"/>
      <c r="NU258" s="238"/>
      <c r="NV258" s="238"/>
      <c r="NW258" s="238"/>
      <c r="NX258" s="238"/>
      <c r="NY258" s="238"/>
      <c r="NZ258" s="238"/>
      <c r="OA258" s="238"/>
      <c r="OB258" s="238"/>
      <c r="OC258" s="238"/>
      <c r="OD258" s="238"/>
      <c r="OE258" s="238"/>
      <c r="OF258" s="238"/>
      <c r="OG258" s="238"/>
      <c r="OH258" s="238"/>
      <c r="OI258" s="238"/>
      <c r="OJ258" s="238"/>
      <c r="OK258" s="238"/>
      <c r="OL258" s="238"/>
      <c r="OM258" s="238"/>
      <c r="ON258" s="238"/>
      <c r="OO258" s="238"/>
      <c r="OP258" s="238"/>
      <c r="OQ258" s="238"/>
      <c r="OR258" s="238"/>
      <c r="OS258" s="238"/>
      <c r="OT258" s="238"/>
      <c r="OU258" s="238"/>
      <c r="OV258" s="238"/>
      <c r="OW258" s="238"/>
      <c r="OX258" s="238"/>
      <c r="OY258" s="238"/>
      <c r="OZ258" s="238"/>
      <c r="PA258" s="238"/>
      <c r="PB258" s="238"/>
      <c r="PC258" s="238"/>
      <c r="PD258" s="238"/>
      <c r="PE258" s="238"/>
      <c r="PF258" s="238"/>
      <c r="PG258" s="238"/>
      <c r="PH258" s="238"/>
      <c r="PI258" s="238"/>
      <c r="PJ258" s="238"/>
      <c r="PK258" s="238"/>
      <c r="PL258" s="238"/>
      <c r="PM258" s="238"/>
      <c r="PN258" s="238"/>
      <c r="PO258" s="238"/>
      <c r="PP258" s="238"/>
      <c r="PQ258" s="238"/>
      <c r="PR258" s="238"/>
      <c r="PS258" s="238"/>
      <c r="PT258" s="238"/>
      <c r="PU258" s="238"/>
      <c r="PV258" s="238"/>
      <c r="PW258" s="238"/>
      <c r="PX258" s="238"/>
      <c r="PY258" s="238"/>
      <c r="PZ258" s="238"/>
      <c r="QA258" s="238"/>
      <c r="QB258" s="238"/>
      <c r="QC258" s="238"/>
      <c r="QD258" s="238"/>
      <c r="QE258" s="238"/>
      <c r="QF258" s="238"/>
      <c r="QG258" s="238"/>
      <c r="QH258" s="238"/>
      <c r="QI258" s="238"/>
      <c r="QJ258" s="238"/>
      <c r="QK258" s="238"/>
      <c r="QL258" s="238"/>
      <c r="QM258" s="238"/>
      <c r="QN258" s="238"/>
      <c r="QO258" s="238"/>
      <c r="QP258" s="238"/>
      <c r="QQ258" s="238"/>
      <c r="QR258" s="238"/>
      <c r="QS258" s="238"/>
      <c r="QT258" s="238"/>
      <c r="QU258" s="238"/>
      <c r="QV258" s="238"/>
      <c r="QW258" s="238"/>
      <c r="QX258" s="238"/>
      <c r="QY258" s="238"/>
      <c r="QZ258" s="238"/>
      <c r="RA258" s="238"/>
      <c r="RB258" s="238"/>
      <c r="RC258" s="238"/>
      <c r="RD258" s="238"/>
      <c r="RE258" s="238"/>
      <c r="RF258" s="238"/>
      <c r="RG258" s="238"/>
      <c r="RH258" s="238"/>
      <c r="RI258" s="238"/>
      <c r="RJ258" s="238"/>
      <c r="RK258" s="238"/>
      <c r="RL258" s="238"/>
      <c r="RM258" s="238"/>
      <c r="RN258" s="238"/>
      <c r="RO258" s="238"/>
      <c r="RP258" s="238"/>
      <c r="RQ258" s="238"/>
      <c r="RR258" s="238"/>
      <c r="RS258" s="238"/>
      <c r="RT258" s="238"/>
      <c r="RU258" s="238"/>
      <c r="RV258" s="238"/>
      <c r="RW258" s="238"/>
      <c r="RX258" s="238"/>
      <c r="RY258" s="238"/>
      <c r="RZ258" s="238"/>
      <c r="SA258" s="238"/>
      <c r="SB258" s="238"/>
      <c r="SC258" s="238"/>
      <c r="SD258" s="238"/>
      <c r="SE258" s="238"/>
      <c r="SF258" s="238"/>
      <c r="SG258" s="238"/>
      <c r="SH258" s="238"/>
      <c r="SI258" s="238"/>
      <c r="SJ258" s="238"/>
      <c r="SK258" s="238"/>
      <c r="SL258" s="238"/>
      <c r="SM258" s="238"/>
      <c r="SN258" s="238"/>
      <c r="SO258" s="238"/>
      <c r="SP258" s="238"/>
      <c r="SQ258" s="238"/>
      <c r="SR258" s="238"/>
      <c r="SS258" s="238"/>
      <c r="ST258" s="238"/>
      <c r="SU258" s="238"/>
      <c r="SV258" s="238"/>
      <c r="SW258" s="238"/>
      <c r="SX258" s="238"/>
      <c r="SY258" s="238"/>
      <c r="SZ258" s="238"/>
      <c r="TA258" s="238"/>
      <c r="TB258" s="238"/>
      <c r="TC258" s="238"/>
      <c r="TD258" s="238"/>
      <c r="TE258" s="238"/>
      <c r="TF258" s="238"/>
      <c r="TG258" s="238"/>
      <c r="TH258" s="238"/>
      <c r="TI258" s="238"/>
      <c r="TJ258" s="238"/>
      <c r="TK258" s="238"/>
      <c r="TL258" s="238"/>
      <c r="TM258" s="238"/>
      <c r="TN258" s="238"/>
      <c r="TO258" s="238"/>
      <c r="TP258" s="238"/>
      <c r="TQ258" s="238"/>
      <c r="TR258" s="238"/>
      <c r="TS258" s="238"/>
      <c r="TT258" s="238"/>
      <c r="TU258" s="238"/>
      <c r="TV258" s="238"/>
      <c r="TW258" s="238"/>
      <c r="TX258" s="238"/>
      <c r="TY258" s="238"/>
      <c r="TZ258" s="238"/>
      <c r="UA258" s="238"/>
      <c r="UB258" s="238"/>
      <c r="UC258" s="238"/>
      <c r="UD258" s="238"/>
      <c r="UE258" s="238"/>
      <c r="UF258" s="238"/>
      <c r="UG258" s="238"/>
      <c r="UH258" s="238"/>
      <c r="UI258" s="238"/>
      <c r="UJ258" s="238"/>
      <c r="UK258" s="238"/>
      <c r="UL258" s="238"/>
      <c r="UM258" s="238"/>
      <c r="UN258" s="238"/>
      <c r="UO258" s="238"/>
      <c r="UP258" s="238"/>
      <c r="UQ258" s="238"/>
      <c r="UR258" s="238"/>
      <c r="US258" s="238"/>
      <c r="UT258" s="238"/>
      <c r="UU258" s="238"/>
      <c r="UV258" s="238"/>
      <c r="UW258" s="238"/>
      <c r="UX258" s="238"/>
      <c r="UY258" s="238"/>
      <c r="UZ258" s="238"/>
      <c r="VA258" s="238"/>
      <c r="VB258" s="238"/>
      <c r="VC258" s="238"/>
      <c r="VD258" s="238"/>
      <c r="VE258" s="238"/>
      <c r="VF258" s="238"/>
      <c r="VG258" s="238"/>
      <c r="VH258" s="238"/>
      <c r="VI258" s="238"/>
      <c r="VJ258" s="238"/>
      <c r="VK258" s="238"/>
      <c r="VL258" s="238"/>
      <c r="VM258" s="238"/>
      <c r="VN258" s="238"/>
      <c r="VO258" s="238"/>
      <c r="VP258" s="238"/>
      <c r="VQ258" s="238"/>
      <c r="VR258" s="238"/>
      <c r="VS258" s="238"/>
      <c r="VT258" s="238"/>
      <c r="VU258" s="238"/>
      <c r="VV258" s="238"/>
      <c r="VW258" s="238"/>
      <c r="VX258" s="238"/>
      <c r="VY258" s="238"/>
      <c r="VZ258" s="238"/>
      <c r="WA258" s="238"/>
      <c r="WB258" s="238"/>
      <c r="WC258" s="238"/>
      <c r="WD258" s="238"/>
      <c r="WE258" s="238"/>
      <c r="WF258" s="238"/>
      <c r="WG258" s="238"/>
      <c r="WH258" s="238"/>
      <c r="WI258" s="238"/>
      <c r="WJ258" s="238"/>
      <c r="WK258" s="238"/>
      <c r="WL258" s="238"/>
      <c r="WM258" s="238"/>
      <c r="WN258" s="238"/>
      <c r="WO258" s="238"/>
      <c r="WP258" s="238"/>
      <c r="WQ258" s="238"/>
      <c r="WR258" s="238"/>
      <c r="WS258" s="238"/>
      <c r="WT258" s="238"/>
      <c r="WU258" s="238"/>
      <c r="WV258" s="238"/>
      <c r="WW258" s="238"/>
      <c r="WX258" s="238"/>
      <c r="WY258" s="238"/>
      <c r="WZ258" s="238"/>
      <c r="XA258" s="238"/>
      <c r="XB258" s="238"/>
      <c r="XC258" s="238"/>
      <c r="XD258" s="238"/>
      <c r="XE258" s="238"/>
      <c r="XF258" s="238"/>
      <c r="XG258" s="238"/>
      <c r="XH258" s="238"/>
      <c r="XI258" s="238"/>
      <c r="XJ258" s="238"/>
      <c r="XK258" s="238"/>
      <c r="XL258" s="238"/>
      <c r="XM258" s="238"/>
      <c r="XN258" s="238"/>
      <c r="XO258" s="238"/>
      <c r="XP258" s="238"/>
      <c r="XQ258" s="238"/>
      <c r="XR258" s="238"/>
      <c r="XS258" s="238"/>
      <c r="XT258" s="238"/>
      <c r="XU258" s="238"/>
      <c r="XV258" s="238"/>
      <c r="XW258" s="238"/>
      <c r="XX258" s="238"/>
      <c r="XY258" s="238"/>
      <c r="XZ258" s="238"/>
      <c r="YA258" s="238"/>
      <c r="YB258" s="238"/>
      <c r="YC258" s="238"/>
      <c r="YD258" s="238"/>
      <c r="YE258" s="238"/>
      <c r="YF258" s="238"/>
      <c r="YG258" s="238"/>
      <c r="YH258" s="238"/>
      <c r="YI258" s="238"/>
      <c r="YJ258" s="238"/>
      <c r="YK258" s="238"/>
      <c r="YL258" s="238"/>
      <c r="YM258" s="238"/>
      <c r="YN258" s="238"/>
      <c r="YO258" s="238"/>
      <c r="YP258" s="238"/>
      <c r="YQ258" s="238"/>
      <c r="YR258" s="238"/>
      <c r="YS258" s="238"/>
      <c r="YT258" s="238"/>
      <c r="YU258" s="238"/>
      <c r="YV258" s="238"/>
      <c r="YW258" s="238"/>
      <c r="YX258" s="238"/>
      <c r="YY258" s="238"/>
      <c r="YZ258" s="238"/>
      <c r="ZA258" s="238"/>
      <c r="ZB258" s="238"/>
      <c r="ZC258" s="238"/>
      <c r="ZD258" s="238"/>
      <c r="ZE258" s="238"/>
      <c r="ZF258" s="238"/>
      <c r="ZG258" s="238"/>
      <c r="ZH258" s="238"/>
      <c r="ZI258" s="238"/>
      <c r="ZJ258" s="238"/>
      <c r="ZK258" s="238"/>
      <c r="ZL258" s="238"/>
      <c r="ZM258" s="238"/>
      <c r="ZN258" s="238"/>
      <c r="ZO258" s="238"/>
      <c r="ZP258" s="238"/>
      <c r="ZQ258" s="238"/>
      <c r="ZR258" s="238"/>
      <c r="ZS258" s="238"/>
      <c r="ZT258" s="238"/>
      <c r="ZU258" s="238"/>
      <c r="ZV258" s="238"/>
      <c r="ZW258" s="238"/>
      <c r="ZX258" s="238"/>
      <c r="ZY258" s="238"/>
      <c r="ZZ258" s="238"/>
      <c r="AAA258" s="238"/>
      <c r="AAB258" s="238"/>
      <c r="AAC258" s="238"/>
      <c r="AAD258" s="238"/>
      <c r="AAE258" s="238"/>
      <c r="AAF258" s="238"/>
      <c r="AAG258" s="238"/>
      <c r="AAH258" s="238"/>
      <c r="AAI258" s="238"/>
      <c r="AAJ258" s="238"/>
      <c r="AAK258" s="238"/>
      <c r="AAL258" s="238"/>
      <c r="AAM258" s="238"/>
      <c r="AAN258" s="238"/>
      <c r="AAO258" s="238"/>
      <c r="AAP258" s="238"/>
      <c r="AAQ258" s="238"/>
      <c r="AAR258" s="238"/>
      <c r="AAS258" s="238"/>
      <c r="AAT258" s="238"/>
      <c r="AAU258" s="238"/>
      <c r="AAV258" s="238"/>
      <c r="AAW258" s="238"/>
      <c r="AAX258" s="238"/>
      <c r="AAY258" s="238"/>
      <c r="AAZ258" s="238"/>
      <c r="ABA258" s="238"/>
      <c r="ABB258" s="238"/>
      <c r="ABC258" s="238"/>
      <c r="ABD258" s="238"/>
      <c r="ABE258" s="238"/>
      <c r="ABF258" s="238"/>
      <c r="ABG258" s="238"/>
      <c r="ABH258" s="238"/>
      <c r="ABI258" s="238"/>
      <c r="ABJ258" s="238"/>
      <c r="ABK258" s="238"/>
      <c r="ABL258" s="238"/>
      <c r="ABM258" s="238"/>
      <c r="ABN258" s="238"/>
      <c r="ABO258" s="238"/>
      <c r="ABP258" s="238"/>
      <c r="ABQ258" s="238"/>
      <c r="ABR258" s="238"/>
      <c r="ABS258" s="238"/>
      <c r="ABT258" s="238"/>
      <c r="ABU258" s="238"/>
      <c r="ABV258" s="238"/>
      <c r="ABW258" s="238"/>
      <c r="ABX258" s="238"/>
      <c r="ABY258" s="238"/>
      <c r="ABZ258" s="238"/>
      <c r="ACA258" s="238"/>
      <c r="ACB258" s="238"/>
      <c r="ACC258" s="238"/>
      <c r="ACD258" s="238"/>
      <c r="ACE258" s="238"/>
      <c r="ACF258" s="238"/>
      <c r="ACG258" s="238"/>
      <c r="ACH258" s="238"/>
      <c r="ACI258" s="238"/>
      <c r="ACJ258" s="238"/>
      <c r="ACK258" s="238"/>
      <c r="ACL258" s="238"/>
      <c r="ACM258" s="238"/>
      <c r="ACN258" s="238"/>
      <c r="ACO258" s="238"/>
      <c r="ACP258" s="238"/>
      <c r="ACQ258" s="238"/>
      <c r="ACR258" s="238"/>
      <c r="ACS258" s="238"/>
      <c r="ACT258" s="238"/>
      <c r="ACU258" s="238"/>
      <c r="ACV258" s="238"/>
      <c r="ACW258" s="238"/>
      <c r="ACX258" s="238"/>
      <c r="ACY258" s="238"/>
      <c r="ACZ258" s="238"/>
      <c r="ADA258" s="238"/>
      <c r="ADB258" s="238"/>
      <c r="ADC258" s="238"/>
      <c r="ADD258" s="238"/>
      <c r="ADE258" s="238"/>
      <c r="ADF258" s="238"/>
      <c r="ADG258" s="238"/>
      <c r="ADH258" s="238"/>
      <c r="ADI258" s="238"/>
      <c r="ADJ258" s="238"/>
      <c r="ADK258" s="238"/>
      <c r="ADL258" s="238"/>
      <c r="ADM258" s="238"/>
      <c r="ADN258" s="238"/>
      <c r="ADO258" s="238"/>
      <c r="ADP258" s="238"/>
      <c r="ADQ258" s="238"/>
      <c r="ADR258" s="238"/>
      <c r="ADS258" s="238"/>
      <c r="ADT258" s="238"/>
      <c r="ADU258" s="238"/>
      <c r="ADV258" s="238"/>
      <c r="ADW258" s="238"/>
      <c r="ADX258" s="238"/>
      <c r="ADY258" s="238"/>
      <c r="ADZ258" s="238"/>
      <c r="AEA258" s="238"/>
      <c r="AEB258" s="238"/>
      <c r="AEC258" s="238"/>
      <c r="AED258" s="238"/>
      <c r="AEE258" s="238"/>
      <c r="AEF258" s="238"/>
      <c r="AEG258" s="238"/>
      <c r="AEH258" s="238"/>
      <c r="AEI258" s="238"/>
      <c r="AEJ258" s="238"/>
      <c r="AEK258" s="238"/>
      <c r="AEL258" s="238"/>
      <c r="AEM258" s="238"/>
      <c r="AEN258" s="238"/>
      <c r="AEO258" s="238"/>
      <c r="AEP258" s="238"/>
      <c r="AEQ258" s="238"/>
      <c r="AER258" s="238"/>
      <c r="AES258" s="238"/>
      <c r="AET258" s="238"/>
      <c r="AEU258" s="238"/>
      <c r="AEV258" s="238"/>
      <c r="AEW258" s="238"/>
      <c r="AEX258" s="238"/>
      <c r="AEY258" s="238"/>
      <c r="AEZ258" s="238"/>
      <c r="AFA258" s="238"/>
      <c r="AFB258" s="238"/>
      <c r="AFC258" s="238"/>
      <c r="AFD258" s="238"/>
      <c r="AFE258" s="238"/>
      <c r="AFF258" s="238"/>
      <c r="AFG258" s="238"/>
      <c r="AFH258" s="238"/>
      <c r="AFI258" s="238"/>
      <c r="AFJ258" s="238"/>
      <c r="AFK258" s="238"/>
      <c r="AFL258" s="238"/>
      <c r="AFM258" s="238"/>
      <c r="AFN258" s="238"/>
      <c r="AFO258" s="238"/>
      <c r="AFP258" s="238"/>
      <c r="AFQ258" s="238"/>
      <c r="AFR258" s="238"/>
      <c r="AFS258" s="238"/>
      <c r="AFT258" s="238"/>
      <c r="AFU258" s="238"/>
      <c r="AFV258" s="238"/>
      <c r="AFW258" s="238"/>
      <c r="AFX258" s="238"/>
      <c r="AFY258" s="238"/>
      <c r="AFZ258" s="238"/>
      <c r="AGA258" s="238"/>
      <c r="AGB258" s="238"/>
      <c r="AGC258" s="238"/>
      <c r="AGD258" s="238"/>
      <c r="AGE258" s="238"/>
      <c r="AGF258" s="238"/>
      <c r="AGG258" s="238"/>
      <c r="AGH258" s="238"/>
      <c r="AGI258" s="238"/>
      <c r="AGJ258" s="238"/>
      <c r="AGK258" s="238"/>
      <c r="AGL258" s="238"/>
      <c r="AGM258" s="238"/>
      <c r="AGN258" s="238"/>
      <c r="AGO258" s="238"/>
      <c r="AGP258" s="238"/>
      <c r="AGQ258" s="238"/>
      <c r="AGR258" s="238"/>
      <c r="AGS258" s="238"/>
      <c r="AGT258" s="238"/>
      <c r="AGU258" s="238"/>
      <c r="AGV258" s="238"/>
      <c r="AGW258" s="238"/>
      <c r="AGX258" s="238"/>
      <c r="AGY258" s="238"/>
      <c r="AGZ258" s="238"/>
      <c r="AHA258" s="238"/>
      <c r="AHB258" s="238"/>
      <c r="AHC258" s="238"/>
      <c r="AHD258" s="238"/>
      <c r="AHE258" s="238"/>
      <c r="AHF258" s="238"/>
      <c r="AHG258" s="238"/>
      <c r="AHH258" s="238"/>
      <c r="AHI258" s="238"/>
      <c r="AHJ258" s="238"/>
      <c r="AHK258" s="238"/>
      <c r="AHL258" s="238"/>
      <c r="AHM258" s="238"/>
      <c r="AHN258" s="238"/>
      <c r="AHO258" s="238"/>
      <c r="AHP258" s="238"/>
      <c r="AHQ258" s="238"/>
      <c r="AHR258" s="238"/>
      <c r="AHS258" s="238"/>
      <c r="AHT258" s="238"/>
      <c r="AHU258" s="238"/>
      <c r="AHV258" s="238"/>
      <c r="AHW258" s="238"/>
      <c r="AHX258" s="238"/>
      <c r="AHY258" s="238"/>
      <c r="AHZ258" s="238"/>
      <c r="AIA258" s="238"/>
      <c r="AIB258" s="238"/>
      <c r="AIC258" s="238"/>
      <c r="AID258" s="238"/>
      <c r="AIE258" s="238"/>
      <c r="AIF258" s="238"/>
      <c r="AIG258" s="238"/>
      <c r="AIH258" s="238"/>
      <c r="AII258" s="238"/>
      <c r="AIJ258" s="238"/>
      <c r="AIK258" s="238"/>
      <c r="AIL258" s="238"/>
      <c r="AIM258" s="238"/>
      <c r="AIN258" s="238"/>
      <c r="AIO258" s="238"/>
      <c r="AIP258" s="238"/>
      <c r="AIQ258" s="238"/>
      <c r="AIR258" s="238"/>
      <c r="AIS258" s="238"/>
      <c r="AIT258" s="238"/>
      <c r="AIU258" s="238"/>
      <c r="AIV258" s="238"/>
      <c r="AIW258" s="238"/>
      <c r="AIX258" s="238"/>
      <c r="AIY258" s="238"/>
      <c r="AIZ258" s="238"/>
      <c r="AJA258" s="238"/>
      <c r="AJB258" s="238"/>
      <c r="AJC258" s="238"/>
      <c r="AJD258" s="238"/>
      <c r="AJE258" s="238"/>
      <c r="AJF258" s="238"/>
      <c r="AJG258" s="238"/>
      <c r="AJH258" s="238"/>
      <c r="AJI258" s="238"/>
      <c r="AJJ258" s="238"/>
      <c r="AJK258" s="238"/>
      <c r="AJL258" s="238"/>
      <c r="AJM258" s="238"/>
      <c r="AJN258" s="238"/>
      <c r="AJO258" s="238"/>
      <c r="AJP258" s="238"/>
      <c r="AJQ258" s="238"/>
      <c r="AJR258" s="238"/>
      <c r="AJS258" s="238"/>
      <c r="AJT258" s="238"/>
      <c r="AJU258" s="238"/>
      <c r="AJV258" s="238"/>
      <c r="AJW258" s="238"/>
      <c r="AJX258" s="238"/>
      <c r="AJY258" s="238"/>
      <c r="AJZ258" s="238"/>
      <c r="AKA258" s="238"/>
      <c r="AKB258" s="238"/>
      <c r="AKC258" s="238"/>
      <c r="AKD258" s="238"/>
      <c r="AKE258" s="238"/>
      <c r="AKF258" s="238"/>
      <c r="AKG258" s="238"/>
      <c r="AKH258" s="238"/>
      <c r="AKI258" s="238"/>
      <c r="AKJ258" s="238"/>
      <c r="AKK258" s="238"/>
      <c r="AKL258" s="238"/>
      <c r="AKM258" s="238"/>
      <c r="AKN258" s="238"/>
      <c r="AKO258" s="238"/>
      <c r="AKP258" s="238"/>
      <c r="AKQ258" s="238"/>
      <c r="AKR258" s="238"/>
      <c r="AKS258" s="238"/>
      <c r="AKT258" s="238"/>
      <c r="AKU258" s="238"/>
      <c r="AKV258" s="238"/>
      <c r="AKW258" s="238"/>
      <c r="AKX258" s="238"/>
      <c r="AKY258" s="238"/>
      <c r="AKZ258" s="238"/>
      <c r="ALA258" s="238"/>
      <c r="ALB258" s="238"/>
      <c r="ALC258" s="238"/>
      <c r="ALD258" s="238"/>
      <c r="ALE258" s="238"/>
      <c r="ALF258" s="238"/>
      <c r="ALG258" s="238"/>
      <c r="ALH258" s="238"/>
      <c r="ALI258" s="238"/>
      <c r="ALJ258" s="238"/>
      <c r="ALK258" s="238"/>
      <c r="ALL258" s="238"/>
      <c r="ALM258" s="238"/>
      <c r="ALN258" s="238"/>
      <c r="ALO258" s="238"/>
      <c r="ALP258" s="238"/>
      <c r="ALQ258" s="238"/>
      <c r="ALR258" s="238"/>
      <c r="ALS258" s="238"/>
      <c r="ALT258" s="238"/>
      <c r="ALU258" s="238"/>
      <c r="ALV258" s="238"/>
      <c r="ALW258" s="238"/>
      <c r="ALX258" s="238"/>
      <c r="ALY258" s="238"/>
      <c r="ALZ258" s="238"/>
      <c r="AMA258" s="238"/>
      <c r="AMB258" s="238"/>
      <c r="AMC258" s="238"/>
      <c r="AMD258" s="238"/>
      <c r="AME258" s="238"/>
      <c r="AMF258" s="238"/>
      <c r="AMG258" s="238"/>
      <c r="AMH258" s="238"/>
      <c r="AMI258" s="238"/>
      <c r="AMJ258" s="238"/>
      <c r="AMK258" s="238"/>
    </row>
    <row r="259" spans="1:1025" s="240" customFormat="1" x14ac:dyDescent="0.2">
      <c r="A259" s="268"/>
      <c r="B259" s="269"/>
      <c r="C259" s="260"/>
      <c r="D259" s="261"/>
      <c r="E259" s="262"/>
      <c r="F259" s="359"/>
      <c r="G259" s="267"/>
      <c r="H259" s="238"/>
      <c r="I259" s="239"/>
      <c r="J259" s="239"/>
      <c r="L259" s="241"/>
      <c r="N259" s="238"/>
      <c r="O259" s="238"/>
      <c r="P259" s="238"/>
      <c r="Q259" s="238"/>
      <c r="R259" s="238"/>
      <c r="S259" s="238"/>
      <c r="T259" s="238"/>
      <c r="U259" s="238"/>
      <c r="V259" s="238"/>
      <c r="W259" s="238"/>
      <c r="X259" s="238"/>
      <c r="Y259" s="238"/>
      <c r="Z259" s="238"/>
      <c r="AA259" s="238"/>
      <c r="AB259" s="238"/>
      <c r="AC259" s="238"/>
      <c r="AD259" s="238"/>
      <c r="AE259" s="238"/>
      <c r="AF259" s="238"/>
      <c r="AG259" s="238"/>
      <c r="AH259" s="238"/>
      <c r="AI259" s="238"/>
      <c r="AJ259" s="238"/>
      <c r="AK259" s="238"/>
      <c r="AL259" s="238"/>
      <c r="AM259" s="238"/>
      <c r="AN259" s="238"/>
      <c r="AO259" s="238"/>
      <c r="AP259" s="238"/>
      <c r="AQ259" s="238"/>
      <c r="AR259" s="238"/>
      <c r="AS259" s="238"/>
      <c r="AT259" s="238"/>
      <c r="AU259" s="238"/>
      <c r="AV259" s="238"/>
      <c r="AW259" s="238"/>
      <c r="AX259" s="238"/>
      <c r="AY259" s="238"/>
      <c r="AZ259" s="238"/>
      <c r="BA259" s="238"/>
      <c r="BB259" s="238"/>
      <c r="BC259" s="238"/>
      <c r="BD259" s="238"/>
      <c r="BE259" s="238"/>
      <c r="BF259" s="238"/>
      <c r="BG259" s="238"/>
      <c r="BH259" s="238"/>
      <c r="BI259" s="238"/>
      <c r="BJ259" s="238"/>
      <c r="BK259" s="238"/>
      <c r="BL259" s="238"/>
      <c r="BM259" s="238"/>
      <c r="BN259" s="238"/>
      <c r="BO259" s="238"/>
      <c r="BP259" s="238"/>
      <c r="BQ259" s="238"/>
      <c r="BR259" s="238"/>
      <c r="BS259" s="238"/>
      <c r="BT259" s="238"/>
      <c r="BU259" s="238"/>
      <c r="BV259" s="238"/>
      <c r="BW259" s="238"/>
      <c r="BX259" s="238"/>
      <c r="BY259" s="238"/>
      <c r="BZ259" s="238"/>
      <c r="CA259" s="238"/>
      <c r="CB259" s="238"/>
      <c r="CC259" s="238"/>
      <c r="CD259" s="238"/>
      <c r="CE259" s="238"/>
      <c r="CF259" s="238"/>
      <c r="CG259" s="238"/>
      <c r="CH259" s="238"/>
      <c r="CI259" s="238"/>
      <c r="CJ259" s="238"/>
      <c r="CK259" s="238"/>
      <c r="CL259" s="238"/>
      <c r="CM259" s="238"/>
      <c r="CN259" s="238"/>
      <c r="CO259" s="238"/>
      <c r="CP259" s="238"/>
      <c r="CQ259" s="238"/>
      <c r="CR259" s="238"/>
      <c r="CS259" s="238"/>
      <c r="CT259" s="238"/>
      <c r="CU259" s="238"/>
      <c r="CV259" s="238"/>
      <c r="CW259" s="238"/>
      <c r="CX259" s="238"/>
      <c r="CY259" s="238"/>
      <c r="CZ259" s="238"/>
      <c r="DA259" s="238"/>
      <c r="DB259" s="238"/>
      <c r="DC259" s="238"/>
      <c r="DD259" s="238"/>
      <c r="DE259" s="238"/>
      <c r="DF259" s="238"/>
      <c r="DG259" s="238"/>
      <c r="DH259" s="238"/>
      <c r="DI259" s="238"/>
      <c r="DJ259" s="238"/>
      <c r="DK259" s="238"/>
      <c r="DL259" s="238"/>
      <c r="DM259" s="238"/>
      <c r="DN259" s="238"/>
      <c r="DO259" s="238"/>
      <c r="DP259" s="238"/>
      <c r="DQ259" s="238"/>
      <c r="DR259" s="238"/>
      <c r="DS259" s="238"/>
      <c r="DT259" s="238"/>
      <c r="DU259" s="238"/>
      <c r="DV259" s="238"/>
      <c r="DW259" s="238"/>
      <c r="DX259" s="238"/>
      <c r="DY259" s="238"/>
      <c r="DZ259" s="238"/>
      <c r="EA259" s="238"/>
      <c r="EB259" s="238"/>
      <c r="EC259" s="238"/>
      <c r="ED259" s="238"/>
      <c r="EE259" s="238"/>
      <c r="EF259" s="238"/>
      <c r="EG259" s="238"/>
      <c r="EH259" s="238"/>
      <c r="EI259" s="238"/>
      <c r="EJ259" s="238"/>
      <c r="EK259" s="238"/>
      <c r="EL259" s="238"/>
      <c r="EM259" s="238"/>
      <c r="EN259" s="238"/>
      <c r="EO259" s="238"/>
      <c r="EP259" s="238"/>
      <c r="EQ259" s="238"/>
      <c r="ER259" s="238"/>
      <c r="ES259" s="238"/>
      <c r="ET259" s="238"/>
      <c r="EU259" s="238"/>
      <c r="EV259" s="238"/>
      <c r="EW259" s="238"/>
      <c r="EX259" s="238"/>
      <c r="EY259" s="238"/>
      <c r="EZ259" s="238"/>
      <c r="FA259" s="238"/>
      <c r="FB259" s="238"/>
      <c r="FC259" s="238"/>
      <c r="FD259" s="238"/>
      <c r="FE259" s="238"/>
      <c r="FF259" s="238"/>
      <c r="FG259" s="238"/>
      <c r="FH259" s="238"/>
      <c r="FI259" s="238"/>
      <c r="FJ259" s="238"/>
      <c r="FK259" s="238"/>
      <c r="FL259" s="238"/>
      <c r="FM259" s="238"/>
      <c r="FN259" s="238"/>
      <c r="FO259" s="238"/>
      <c r="FP259" s="238"/>
      <c r="FQ259" s="238"/>
      <c r="FR259" s="238"/>
      <c r="FS259" s="238"/>
      <c r="FT259" s="238"/>
      <c r="FU259" s="238"/>
      <c r="FV259" s="238"/>
      <c r="FW259" s="238"/>
      <c r="FX259" s="238"/>
      <c r="FY259" s="238"/>
      <c r="FZ259" s="238"/>
      <c r="GA259" s="238"/>
      <c r="GB259" s="238"/>
      <c r="GC259" s="238"/>
      <c r="GD259" s="238"/>
      <c r="GE259" s="238"/>
      <c r="GF259" s="238"/>
      <c r="GG259" s="238"/>
      <c r="GH259" s="238"/>
      <c r="GI259" s="238"/>
      <c r="GJ259" s="238"/>
      <c r="GK259" s="238"/>
      <c r="GL259" s="238"/>
      <c r="GM259" s="238"/>
      <c r="GN259" s="238"/>
      <c r="GO259" s="238"/>
      <c r="GP259" s="238"/>
      <c r="GQ259" s="238"/>
      <c r="GR259" s="238"/>
      <c r="GS259" s="238"/>
      <c r="GT259" s="238"/>
      <c r="GU259" s="238"/>
      <c r="GV259" s="238"/>
      <c r="GW259" s="238"/>
      <c r="GX259" s="238"/>
      <c r="GY259" s="238"/>
      <c r="GZ259" s="238"/>
      <c r="HA259" s="238"/>
      <c r="HB259" s="238"/>
      <c r="HC259" s="238"/>
      <c r="HD259" s="238"/>
      <c r="HE259" s="238"/>
      <c r="HF259" s="238"/>
      <c r="HG259" s="238"/>
      <c r="HH259" s="238"/>
      <c r="HI259" s="238"/>
      <c r="HJ259" s="238"/>
      <c r="HK259" s="238"/>
      <c r="HL259" s="238"/>
      <c r="HM259" s="238"/>
      <c r="HN259" s="238"/>
      <c r="HO259" s="238"/>
      <c r="HP259" s="238"/>
      <c r="HQ259" s="238"/>
      <c r="HR259" s="238"/>
      <c r="HS259" s="238"/>
      <c r="HT259" s="238"/>
      <c r="HU259" s="238"/>
      <c r="HV259" s="238"/>
      <c r="HW259" s="238"/>
      <c r="HX259" s="238"/>
      <c r="HY259" s="238"/>
      <c r="HZ259" s="238"/>
      <c r="IA259" s="238"/>
      <c r="IB259" s="238"/>
      <c r="IC259" s="238"/>
      <c r="ID259" s="238"/>
      <c r="IE259" s="238"/>
      <c r="IF259" s="238"/>
      <c r="IG259" s="238"/>
      <c r="IH259" s="238"/>
      <c r="II259" s="238"/>
      <c r="IJ259" s="238"/>
      <c r="IK259" s="238"/>
      <c r="IL259" s="238"/>
      <c r="IM259" s="238"/>
      <c r="IN259" s="238"/>
      <c r="IO259" s="238"/>
      <c r="IP259" s="238"/>
      <c r="IQ259" s="238"/>
      <c r="IR259" s="238"/>
      <c r="IS259" s="238"/>
      <c r="IT259" s="238"/>
      <c r="IU259" s="238"/>
      <c r="IV259" s="238"/>
      <c r="IW259" s="238"/>
      <c r="IX259" s="238"/>
      <c r="IY259" s="238"/>
      <c r="IZ259" s="238"/>
      <c r="JA259" s="238"/>
      <c r="JB259" s="238"/>
      <c r="JC259" s="238"/>
      <c r="JD259" s="238"/>
      <c r="JE259" s="238"/>
      <c r="JF259" s="238"/>
      <c r="JG259" s="238"/>
      <c r="JH259" s="238"/>
      <c r="JI259" s="238"/>
      <c r="JJ259" s="238"/>
      <c r="JK259" s="238"/>
      <c r="JL259" s="238"/>
      <c r="JM259" s="238"/>
      <c r="JN259" s="238"/>
      <c r="JO259" s="238"/>
      <c r="JP259" s="238"/>
      <c r="JQ259" s="238"/>
      <c r="JR259" s="238"/>
      <c r="JS259" s="238"/>
      <c r="JT259" s="238"/>
      <c r="JU259" s="238"/>
      <c r="JV259" s="238"/>
      <c r="JW259" s="238"/>
      <c r="JX259" s="238"/>
      <c r="JY259" s="238"/>
      <c r="JZ259" s="238"/>
      <c r="KA259" s="238"/>
      <c r="KB259" s="238"/>
      <c r="KC259" s="238"/>
      <c r="KD259" s="238"/>
      <c r="KE259" s="238"/>
      <c r="KF259" s="238"/>
      <c r="KG259" s="238"/>
      <c r="KH259" s="238"/>
      <c r="KI259" s="238"/>
      <c r="KJ259" s="238"/>
      <c r="KK259" s="238"/>
      <c r="KL259" s="238"/>
      <c r="KM259" s="238"/>
      <c r="KN259" s="238"/>
      <c r="KO259" s="238"/>
      <c r="KP259" s="238"/>
      <c r="KQ259" s="238"/>
      <c r="KR259" s="238"/>
      <c r="KS259" s="238"/>
      <c r="KT259" s="238"/>
      <c r="KU259" s="238"/>
      <c r="KV259" s="238"/>
      <c r="KW259" s="238"/>
      <c r="KX259" s="238"/>
      <c r="KY259" s="238"/>
      <c r="KZ259" s="238"/>
      <c r="LA259" s="238"/>
      <c r="LB259" s="238"/>
      <c r="LC259" s="238"/>
      <c r="LD259" s="238"/>
      <c r="LE259" s="238"/>
      <c r="LF259" s="238"/>
      <c r="LG259" s="238"/>
      <c r="LH259" s="238"/>
      <c r="LI259" s="238"/>
      <c r="LJ259" s="238"/>
      <c r="LK259" s="238"/>
      <c r="LL259" s="238"/>
      <c r="LM259" s="238"/>
      <c r="LN259" s="238"/>
      <c r="LO259" s="238"/>
      <c r="LP259" s="238"/>
      <c r="LQ259" s="238"/>
      <c r="LR259" s="238"/>
      <c r="LS259" s="238"/>
      <c r="LT259" s="238"/>
      <c r="LU259" s="238"/>
      <c r="LV259" s="238"/>
      <c r="LW259" s="238"/>
      <c r="LX259" s="238"/>
      <c r="LY259" s="238"/>
      <c r="LZ259" s="238"/>
      <c r="MA259" s="238"/>
      <c r="MB259" s="238"/>
      <c r="MC259" s="238"/>
      <c r="MD259" s="238"/>
      <c r="ME259" s="238"/>
      <c r="MF259" s="238"/>
      <c r="MG259" s="238"/>
      <c r="MH259" s="238"/>
      <c r="MI259" s="238"/>
      <c r="MJ259" s="238"/>
      <c r="MK259" s="238"/>
      <c r="ML259" s="238"/>
      <c r="MM259" s="238"/>
      <c r="MN259" s="238"/>
      <c r="MO259" s="238"/>
      <c r="MP259" s="238"/>
      <c r="MQ259" s="238"/>
      <c r="MR259" s="238"/>
      <c r="MS259" s="238"/>
      <c r="MT259" s="238"/>
      <c r="MU259" s="238"/>
      <c r="MV259" s="238"/>
      <c r="MW259" s="238"/>
      <c r="MX259" s="238"/>
      <c r="MY259" s="238"/>
      <c r="MZ259" s="238"/>
      <c r="NA259" s="238"/>
      <c r="NB259" s="238"/>
      <c r="NC259" s="238"/>
      <c r="ND259" s="238"/>
      <c r="NE259" s="238"/>
      <c r="NF259" s="238"/>
      <c r="NG259" s="238"/>
      <c r="NH259" s="238"/>
      <c r="NI259" s="238"/>
      <c r="NJ259" s="238"/>
      <c r="NK259" s="238"/>
      <c r="NL259" s="238"/>
      <c r="NM259" s="238"/>
      <c r="NN259" s="238"/>
      <c r="NO259" s="238"/>
      <c r="NP259" s="238"/>
      <c r="NQ259" s="238"/>
      <c r="NR259" s="238"/>
      <c r="NS259" s="238"/>
      <c r="NT259" s="238"/>
      <c r="NU259" s="238"/>
      <c r="NV259" s="238"/>
      <c r="NW259" s="238"/>
      <c r="NX259" s="238"/>
      <c r="NY259" s="238"/>
      <c r="NZ259" s="238"/>
      <c r="OA259" s="238"/>
      <c r="OB259" s="238"/>
      <c r="OC259" s="238"/>
      <c r="OD259" s="238"/>
      <c r="OE259" s="238"/>
      <c r="OF259" s="238"/>
      <c r="OG259" s="238"/>
      <c r="OH259" s="238"/>
      <c r="OI259" s="238"/>
      <c r="OJ259" s="238"/>
      <c r="OK259" s="238"/>
      <c r="OL259" s="238"/>
      <c r="OM259" s="238"/>
      <c r="ON259" s="238"/>
      <c r="OO259" s="238"/>
      <c r="OP259" s="238"/>
      <c r="OQ259" s="238"/>
      <c r="OR259" s="238"/>
      <c r="OS259" s="238"/>
      <c r="OT259" s="238"/>
      <c r="OU259" s="238"/>
      <c r="OV259" s="238"/>
      <c r="OW259" s="238"/>
      <c r="OX259" s="238"/>
      <c r="OY259" s="238"/>
      <c r="OZ259" s="238"/>
      <c r="PA259" s="238"/>
      <c r="PB259" s="238"/>
      <c r="PC259" s="238"/>
      <c r="PD259" s="238"/>
      <c r="PE259" s="238"/>
      <c r="PF259" s="238"/>
      <c r="PG259" s="238"/>
      <c r="PH259" s="238"/>
      <c r="PI259" s="238"/>
      <c r="PJ259" s="238"/>
      <c r="PK259" s="238"/>
      <c r="PL259" s="238"/>
      <c r="PM259" s="238"/>
      <c r="PN259" s="238"/>
      <c r="PO259" s="238"/>
      <c r="PP259" s="238"/>
      <c r="PQ259" s="238"/>
      <c r="PR259" s="238"/>
      <c r="PS259" s="238"/>
      <c r="PT259" s="238"/>
      <c r="PU259" s="238"/>
      <c r="PV259" s="238"/>
      <c r="PW259" s="238"/>
      <c r="PX259" s="238"/>
      <c r="PY259" s="238"/>
      <c r="PZ259" s="238"/>
      <c r="QA259" s="238"/>
      <c r="QB259" s="238"/>
      <c r="QC259" s="238"/>
      <c r="QD259" s="238"/>
      <c r="QE259" s="238"/>
      <c r="QF259" s="238"/>
      <c r="QG259" s="238"/>
      <c r="QH259" s="238"/>
      <c r="QI259" s="238"/>
      <c r="QJ259" s="238"/>
      <c r="QK259" s="238"/>
      <c r="QL259" s="238"/>
      <c r="QM259" s="238"/>
      <c r="QN259" s="238"/>
      <c r="QO259" s="238"/>
      <c r="QP259" s="238"/>
      <c r="QQ259" s="238"/>
      <c r="QR259" s="238"/>
      <c r="QS259" s="238"/>
      <c r="QT259" s="238"/>
      <c r="QU259" s="238"/>
      <c r="QV259" s="238"/>
      <c r="QW259" s="238"/>
      <c r="QX259" s="238"/>
      <c r="QY259" s="238"/>
      <c r="QZ259" s="238"/>
      <c r="RA259" s="238"/>
      <c r="RB259" s="238"/>
      <c r="RC259" s="238"/>
      <c r="RD259" s="238"/>
      <c r="RE259" s="238"/>
      <c r="RF259" s="238"/>
      <c r="RG259" s="238"/>
      <c r="RH259" s="238"/>
      <c r="RI259" s="238"/>
      <c r="RJ259" s="238"/>
      <c r="RK259" s="238"/>
      <c r="RL259" s="238"/>
      <c r="RM259" s="238"/>
      <c r="RN259" s="238"/>
      <c r="RO259" s="238"/>
      <c r="RP259" s="238"/>
      <c r="RQ259" s="238"/>
      <c r="RR259" s="238"/>
      <c r="RS259" s="238"/>
      <c r="RT259" s="238"/>
      <c r="RU259" s="238"/>
      <c r="RV259" s="238"/>
      <c r="RW259" s="238"/>
      <c r="RX259" s="238"/>
      <c r="RY259" s="238"/>
      <c r="RZ259" s="238"/>
      <c r="SA259" s="238"/>
      <c r="SB259" s="238"/>
      <c r="SC259" s="238"/>
      <c r="SD259" s="238"/>
      <c r="SE259" s="238"/>
      <c r="SF259" s="238"/>
      <c r="SG259" s="238"/>
      <c r="SH259" s="238"/>
      <c r="SI259" s="238"/>
      <c r="SJ259" s="238"/>
      <c r="SK259" s="238"/>
      <c r="SL259" s="238"/>
      <c r="SM259" s="238"/>
      <c r="SN259" s="238"/>
      <c r="SO259" s="238"/>
      <c r="SP259" s="238"/>
      <c r="SQ259" s="238"/>
      <c r="SR259" s="238"/>
      <c r="SS259" s="238"/>
      <c r="ST259" s="238"/>
      <c r="SU259" s="238"/>
      <c r="SV259" s="238"/>
      <c r="SW259" s="238"/>
      <c r="SX259" s="238"/>
      <c r="SY259" s="238"/>
      <c r="SZ259" s="238"/>
      <c r="TA259" s="238"/>
      <c r="TB259" s="238"/>
      <c r="TC259" s="238"/>
      <c r="TD259" s="238"/>
      <c r="TE259" s="238"/>
      <c r="TF259" s="238"/>
      <c r="TG259" s="238"/>
      <c r="TH259" s="238"/>
      <c r="TI259" s="238"/>
      <c r="TJ259" s="238"/>
      <c r="TK259" s="238"/>
      <c r="TL259" s="238"/>
      <c r="TM259" s="238"/>
      <c r="TN259" s="238"/>
      <c r="TO259" s="238"/>
      <c r="TP259" s="238"/>
      <c r="TQ259" s="238"/>
      <c r="TR259" s="238"/>
      <c r="TS259" s="238"/>
      <c r="TT259" s="238"/>
      <c r="TU259" s="238"/>
      <c r="TV259" s="238"/>
      <c r="TW259" s="238"/>
      <c r="TX259" s="238"/>
      <c r="TY259" s="238"/>
      <c r="TZ259" s="238"/>
      <c r="UA259" s="238"/>
      <c r="UB259" s="238"/>
      <c r="UC259" s="238"/>
      <c r="UD259" s="238"/>
      <c r="UE259" s="238"/>
      <c r="UF259" s="238"/>
      <c r="UG259" s="238"/>
      <c r="UH259" s="238"/>
      <c r="UI259" s="238"/>
      <c r="UJ259" s="238"/>
      <c r="UK259" s="238"/>
      <c r="UL259" s="238"/>
      <c r="UM259" s="238"/>
      <c r="UN259" s="238"/>
      <c r="UO259" s="238"/>
      <c r="UP259" s="238"/>
      <c r="UQ259" s="238"/>
      <c r="UR259" s="238"/>
      <c r="US259" s="238"/>
      <c r="UT259" s="238"/>
      <c r="UU259" s="238"/>
      <c r="UV259" s="238"/>
      <c r="UW259" s="238"/>
      <c r="UX259" s="238"/>
      <c r="UY259" s="238"/>
      <c r="UZ259" s="238"/>
      <c r="VA259" s="238"/>
      <c r="VB259" s="238"/>
      <c r="VC259" s="238"/>
      <c r="VD259" s="238"/>
      <c r="VE259" s="238"/>
      <c r="VF259" s="238"/>
      <c r="VG259" s="238"/>
      <c r="VH259" s="238"/>
      <c r="VI259" s="238"/>
      <c r="VJ259" s="238"/>
      <c r="VK259" s="238"/>
      <c r="VL259" s="238"/>
      <c r="VM259" s="238"/>
      <c r="VN259" s="238"/>
      <c r="VO259" s="238"/>
      <c r="VP259" s="238"/>
      <c r="VQ259" s="238"/>
      <c r="VR259" s="238"/>
      <c r="VS259" s="238"/>
      <c r="VT259" s="238"/>
      <c r="VU259" s="238"/>
      <c r="VV259" s="238"/>
      <c r="VW259" s="238"/>
      <c r="VX259" s="238"/>
      <c r="VY259" s="238"/>
      <c r="VZ259" s="238"/>
      <c r="WA259" s="238"/>
      <c r="WB259" s="238"/>
      <c r="WC259" s="238"/>
      <c r="WD259" s="238"/>
      <c r="WE259" s="238"/>
      <c r="WF259" s="238"/>
      <c r="WG259" s="238"/>
      <c r="WH259" s="238"/>
      <c r="WI259" s="238"/>
      <c r="WJ259" s="238"/>
      <c r="WK259" s="238"/>
      <c r="WL259" s="238"/>
      <c r="WM259" s="238"/>
      <c r="WN259" s="238"/>
      <c r="WO259" s="238"/>
      <c r="WP259" s="238"/>
      <c r="WQ259" s="238"/>
      <c r="WR259" s="238"/>
      <c r="WS259" s="238"/>
      <c r="WT259" s="238"/>
      <c r="WU259" s="238"/>
      <c r="WV259" s="238"/>
      <c r="WW259" s="238"/>
      <c r="WX259" s="238"/>
      <c r="WY259" s="238"/>
      <c r="WZ259" s="238"/>
      <c r="XA259" s="238"/>
      <c r="XB259" s="238"/>
      <c r="XC259" s="238"/>
      <c r="XD259" s="238"/>
      <c r="XE259" s="238"/>
      <c r="XF259" s="238"/>
      <c r="XG259" s="238"/>
      <c r="XH259" s="238"/>
      <c r="XI259" s="238"/>
      <c r="XJ259" s="238"/>
      <c r="XK259" s="238"/>
      <c r="XL259" s="238"/>
      <c r="XM259" s="238"/>
      <c r="XN259" s="238"/>
      <c r="XO259" s="238"/>
      <c r="XP259" s="238"/>
      <c r="XQ259" s="238"/>
      <c r="XR259" s="238"/>
      <c r="XS259" s="238"/>
      <c r="XT259" s="238"/>
      <c r="XU259" s="238"/>
      <c r="XV259" s="238"/>
      <c r="XW259" s="238"/>
      <c r="XX259" s="238"/>
      <c r="XY259" s="238"/>
      <c r="XZ259" s="238"/>
      <c r="YA259" s="238"/>
      <c r="YB259" s="238"/>
      <c r="YC259" s="238"/>
      <c r="YD259" s="238"/>
      <c r="YE259" s="238"/>
      <c r="YF259" s="238"/>
      <c r="YG259" s="238"/>
      <c r="YH259" s="238"/>
      <c r="YI259" s="238"/>
      <c r="YJ259" s="238"/>
      <c r="YK259" s="238"/>
      <c r="YL259" s="238"/>
      <c r="YM259" s="238"/>
      <c r="YN259" s="238"/>
      <c r="YO259" s="238"/>
      <c r="YP259" s="238"/>
      <c r="YQ259" s="238"/>
      <c r="YR259" s="238"/>
      <c r="YS259" s="238"/>
      <c r="YT259" s="238"/>
      <c r="YU259" s="238"/>
      <c r="YV259" s="238"/>
      <c r="YW259" s="238"/>
      <c r="YX259" s="238"/>
      <c r="YY259" s="238"/>
      <c r="YZ259" s="238"/>
      <c r="ZA259" s="238"/>
      <c r="ZB259" s="238"/>
      <c r="ZC259" s="238"/>
      <c r="ZD259" s="238"/>
      <c r="ZE259" s="238"/>
      <c r="ZF259" s="238"/>
      <c r="ZG259" s="238"/>
      <c r="ZH259" s="238"/>
      <c r="ZI259" s="238"/>
      <c r="ZJ259" s="238"/>
      <c r="ZK259" s="238"/>
      <c r="ZL259" s="238"/>
      <c r="ZM259" s="238"/>
      <c r="ZN259" s="238"/>
      <c r="ZO259" s="238"/>
      <c r="ZP259" s="238"/>
      <c r="ZQ259" s="238"/>
      <c r="ZR259" s="238"/>
      <c r="ZS259" s="238"/>
      <c r="ZT259" s="238"/>
      <c r="ZU259" s="238"/>
      <c r="ZV259" s="238"/>
      <c r="ZW259" s="238"/>
      <c r="ZX259" s="238"/>
      <c r="ZY259" s="238"/>
      <c r="ZZ259" s="238"/>
      <c r="AAA259" s="238"/>
      <c r="AAB259" s="238"/>
      <c r="AAC259" s="238"/>
      <c r="AAD259" s="238"/>
      <c r="AAE259" s="238"/>
      <c r="AAF259" s="238"/>
      <c r="AAG259" s="238"/>
      <c r="AAH259" s="238"/>
      <c r="AAI259" s="238"/>
      <c r="AAJ259" s="238"/>
      <c r="AAK259" s="238"/>
      <c r="AAL259" s="238"/>
      <c r="AAM259" s="238"/>
      <c r="AAN259" s="238"/>
      <c r="AAO259" s="238"/>
      <c r="AAP259" s="238"/>
      <c r="AAQ259" s="238"/>
      <c r="AAR259" s="238"/>
      <c r="AAS259" s="238"/>
      <c r="AAT259" s="238"/>
      <c r="AAU259" s="238"/>
      <c r="AAV259" s="238"/>
      <c r="AAW259" s="238"/>
      <c r="AAX259" s="238"/>
      <c r="AAY259" s="238"/>
      <c r="AAZ259" s="238"/>
      <c r="ABA259" s="238"/>
      <c r="ABB259" s="238"/>
      <c r="ABC259" s="238"/>
      <c r="ABD259" s="238"/>
      <c r="ABE259" s="238"/>
      <c r="ABF259" s="238"/>
      <c r="ABG259" s="238"/>
      <c r="ABH259" s="238"/>
      <c r="ABI259" s="238"/>
      <c r="ABJ259" s="238"/>
      <c r="ABK259" s="238"/>
      <c r="ABL259" s="238"/>
      <c r="ABM259" s="238"/>
      <c r="ABN259" s="238"/>
      <c r="ABO259" s="238"/>
      <c r="ABP259" s="238"/>
      <c r="ABQ259" s="238"/>
      <c r="ABR259" s="238"/>
      <c r="ABS259" s="238"/>
      <c r="ABT259" s="238"/>
      <c r="ABU259" s="238"/>
      <c r="ABV259" s="238"/>
      <c r="ABW259" s="238"/>
      <c r="ABX259" s="238"/>
      <c r="ABY259" s="238"/>
      <c r="ABZ259" s="238"/>
      <c r="ACA259" s="238"/>
      <c r="ACB259" s="238"/>
      <c r="ACC259" s="238"/>
      <c r="ACD259" s="238"/>
      <c r="ACE259" s="238"/>
      <c r="ACF259" s="238"/>
      <c r="ACG259" s="238"/>
      <c r="ACH259" s="238"/>
      <c r="ACI259" s="238"/>
      <c r="ACJ259" s="238"/>
      <c r="ACK259" s="238"/>
      <c r="ACL259" s="238"/>
      <c r="ACM259" s="238"/>
      <c r="ACN259" s="238"/>
      <c r="ACO259" s="238"/>
      <c r="ACP259" s="238"/>
      <c r="ACQ259" s="238"/>
      <c r="ACR259" s="238"/>
      <c r="ACS259" s="238"/>
      <c r="ACT259" s="238"/>
      <c r="ACU259" s="238"/>
      <c r="ACV259" s="238"/>
      <c r="ACW259" s="238"/>
      <c r="ACX259" s="238"/>
      <c r="ACY259" s="238"/>
      <c r="ACZ259" s="238"/>
      <c r="ADA259" s="238"/>
      <c r="ADB259" s="238"/>
      <c r="ADC259" s="238"/>
      <c r="ADD259" s="238"/>
      <c r="ADE259" s="238"/>
      <c r="ADF259" s="238"/>
      <c r="ADG259" s="238"/>
      <c r="ADH259" s="238"/>
      <c r="ADI259" s="238"/>
      <c r="ADJ259" s="238"/>
      <c r="ADK259" s="238"/>
      <c r="ADL259" s="238"/>
      <c r="ADM259" s="238"/>
      <c r="ADN259" s="238"/>
      <c r="ADO259" s="238"/>
      <c r="ADP259" s="238"/>
      <c r="ADQ259" s="238"/>
      <c r="ADR259" s="238"/>
      <c r="ADS259" s="238"/>
      <c r="ADT259" s="238"/>
      <c r="ADU259" s="238"/>
      <c r="ADV259" s="238"/>
      <c r="ADW259" s="238"/>
      <c r="ADX259" s="238"/>
      <c r="ADY259" s="238"/>
      <c r="ADZ259" s="238"/>
      <c r="AEA259" s="238"/>
      <c r="AEB259" s="238"/>
      <c r="AEC259" s="238"/>
      <c r="AED259" s="238"/>
      <c r="AEE259" s="238"/>
      <c r="AEF259" s="238"/>
      <c r="AEG259" s="238"/>
      <c r="AEH259" s="238"/>
      <c r="AEI259" s="238"/>
      <c r="AEJ259" s="238"/>
      <c r="AEK259" s="238"/>
      <c r="AEL259" s="238"/>
      <c r="AEM259" s="238"/>
      <c r="AEN259" s="238"/>
      <c r="AEO259" s="238"/>
      <c r="AEP259" s="238"/>
      <c r="AEQ259" s="238"/>
      <c r="AER259" s="238"/>
      <c r="AES259" s="238"/>
      <c r="AET259" s="238"/>
      <c r="AEU259" s="238"/>
      <c r="AEV259" s="238"/>
      <c r="AEW259" s="238"/>
      <c r="AEX259" s="238"/>
      <c r="AEY259" s="238"/>
      <c r="AEZ259" s="238"/>
      <c r="AFA259" s="238"/>
      <c r="AFB259" s="238"/>
      <c r="AFC259" s="238"/>
      <c r="AFD259" s="238"/>
      <c r="AFE259" s="238"/>
      <c r="AFF259" s="238"/>
      <c r="AFG259" s="238"/>
      <c r="AFH259" s="238"/>
      <c r="AFI259" s="238"/>
      <c r="AFJ259" s="238"/>
      <c r="AFK259" s="238"/>
      <c r="AFL259" s="238"/>
      <c r="AFM259" s="238"/>
      <c r="AFN259" s="238"/>
      <c r="AFO259" s="238"/>
      <c r="AFP259" s="238"/>
      <c r="AFQ259" s="238"/>
      <c r="AFR259" s="238"/>
      <c r="AFS259" s="238"/>
      <c r="AFT259" s="238"/>
      <c r="AFU259" s="238"/>
      <c r="AFV259" s="238"/>
      <c r="AFW259" s="238"/>
      <c r="AFX259" s="238"/>
      <c r="AFY259" s="238"/>
      <c r="AFZ259" s="238"/>
      <c r="AGA259" s="238"/>
      <c r="AGB259" s="238"/>
      <c r="AGC259" s="238"/>
      <c r="AGD259" s="238"/>
      <c r="AGE259" s="238"/>
      <c r="AGF259" s="238"/>
      <c r="AGG259" s="238"/>
      <c r="AGH259" s="238"/>
      <c r="AGI259" s="238"/>
      <c r="AGJ259" s="238"/>
      <c r="AGK259" s="238"/>
      <c r="AGL259" s="238"/>
      <c r="AGM259" s="238"/>
      <c r="AGN259" s="238"/>
      <c r="AGO259" s="238"/>
      <c r="AGP259" s="238"/>
      <c r="AGQ259" s="238"/>
      <c r="AGR259" s="238"/>
      <c r="AGS259" s="238"/>
      <c r="AGT259" s="238"/>
      <c r="AGU259" s="238"/>
      <c r="AGV259" s="238"/>
      <c r="AGW259" s="238"/>
      <c r="AGX259" s="238"/>
      <c r="AGY259" s="238"/>
      <c r="AGZ259" s="238"/>
      <c r="AHA259" s="238"/>
      <c r="AHB259" s="238"/>
      <c r="AHC259" s="238"/>
      <c r="AHD259" s="238"/>
      <c r="AHE259" s="238"/>
      <c r="AHF259" s="238"/>
      <c r="AHG259" s="238"/>
      <c r="AHH259" s="238"/>
      <c r="AHI259" s="238"/>
      <c r="AHJ259" s="238"/>
      <c r="AHK259" s="238"/>
      <c r="AHL259" s="238"/>
      <c r="AHM259" s="238"/>
      <c r="AHN259" s="238"/>
      <c r="AHO259" s="238"/>
      <c r="AHP259" s="238"/>
      <c r="AHQ259" s="238"/>
      <c r="AHR259" s="238"/>
      <c r="AHS259" s="238"/>
      <c r="AHT259" s="238"/>
      <c r="AHU259" s="238"/>
      <c r="AHV259" s="238"/>
      <c r="AHW259" s="238"/>
      <c r="AHX259" s="238"/>
      <c r="AHY259" s="238"/>
      <c r="AHZ259" s="238"/>
      <c r="AIA259" s="238"/>
      <c r="AIB259" s="238"/>
      <c r="AIC259" s="238"/>
      <c r="AID259" s="238"/>
      <c r="AIE259" s="238"/>
      <c r="AIF259" s="238"/>
      <c r="AIG259" s="238"/>
      <c r="AIH259" s="238"/>
      <c r="AII259" s="238"/>
      <c r="AIJ259" s="238"/>
      <c r="AIK259" s="238"/>
      <c r="AIL259" s="238"/>
      <c r="AIM259" s="238"/>
      <c r="AIN259" s="238"/>
      <c r="AIO259" s="238"/>
      <c r="AIP259" s="238"/>
      <c r="AIQ259" s="238"/>
      <c r="AIR259" s="238"/>
      <c r="AIS259" s="238"/>
      <c r="AIT259" s="238"/>
      <c r="AIU259" s="238"/>
      <c r="AIV259" s="238"/>
      <c r="AIW259" s="238"/>
      <c r="AIX259" s="238"/>
      <c r="AIY259" s="238"/>
      <c r="AIZ259" s="238"/>
      <c r="AJA259" s="238"/>
      <c r="AJB259" s="238"/>
      <c r="AJC259" s="238"/>
      <c r="AJD259" s="238"/>
      <c r="AJE259" s="238"/>
      <c r="AJF259" s="238"/>
      <c r="AJG259" s="238"/>
      <c r="AJH259" s="238"/>
      <c r="AJI259" s="238"/>
      <c r="AJJ259" s="238"/>
      <c r="AJK259" s="238"/>
      <c r="AJL259" s="238"/>
      <c r="AJM259" s="238"/>
      <c r="AJN259" s="238"/>
      <c r="AJO259" s="238"/>
      <c r="AJP259" s="238"/>
      <c r="AJQ259" s="238"/>
      <c r="AJR259" s="238"/>
      <c r="AJS259" s="238"/>
      <c r="AJT259" s="238"/>
      <c r="AJU259" s="238"/>
      <c r="AJV259" s="238"/>
      <c r="AJW259" s="238"/>
      <c r="AJX259" s="238"/>
      <c r="AJY259" s="238"/>
      <c r="AJZ259" s="238"/>
      <c r="AKA259" s="238"/>
      <c r="AKB259" s="238"/>
      <c r="AKC259" s="238"/>
      <c r="AKD259" s="238"/>
      <c r="AKE259" s="238"/>
      <c r="AKF259" s="238"/>
      <c r="AKG259" s="238"/>
      <c r="AKH259" s="238"/>
      <c r="AKI259" s="238"/>
      <c r="AKJ259" s="238"/>
      <c r="AKK259" s="238"/>
      <c r="AKL259" s="238"/>
      <c r="AKM259" s="238"/>
      <c r="AKN259" s="238"/>
      <c r="AKO259" s="238"/>
      <c r="AKP259" s="238"/>
      <c r="AKQ259" s="238"/>
      <c r="AKR259" s="238"/>
      <c r="AKS259" s="238"/>
      <c r="AKT259" s="238"/>
      <c r="AKU259" s="238"/>
      <c r="AKV259" s="238"/>
      <c r="AKW259" s="238"/>
      <c r="AKX259" s="238"/>
      <c r="AKY259" s="238"/>
      <c r="AKZ259" s="238"/>
      <c r="ALA259" s="238"/>
      <c r="ALB259" s="238"/>
      <c r="ALC259" s="238"/>
      <c r="ALD259" s="238"/>
      <c r="ALE259" s="238"/>
      <c r="ALF259" s="238"/>
      <c r="ALG259" s="238"/>
      <c r="ALH259" s="238"/>
      <c r="ALI259" s="238"/>
      <c r="ALJ259" s="238"/>
      <c r="ALK259" s="238"/>
      <c r="ALL259" s="238"/>
      <c r="ALM259" s="238"/>
      <c r="ALN259" s="238"/>
      <c r="ALO259" s="238"/>
      <c r="ALP259" s="238"/>
      <c r="ALQ259" s="238"/>
      <c r="ALR259" s="238"/>
      <c r="ALS259" s="238"/>
      <c r="ALT259" s="238"/>
      <c r="ALU259" s="238"/>
      <c r="ALV259" s="238"/>
      <c r="ALW259" s="238"/>
      <c r="ALX259" s="238"/>
      <c r="ALY259" s="238"/>
      <c r="ALZ259" s="238"/>
      <c r="AMA259" s="238"/>
      <c r="AMB259" s="238"/>
      <c r="AMC259" s="238"/>
      <c r="AMD259" s="238"/>
      <c r="AME259" s="238"/>
      <c r="AMF259" s="238"/>
      <c r="AMG259" s="238"/>
      <c r="AMH259" s="238"/>
      <c r="AMI259" s="238"/>
      <c r="AMJ259" s="238"/>
      <c r="AMK259" s="238"/>
    </row>
    <row r="260" spans="1:1025" s="240" customFormat="1" ht="25.5" x14ac:dyDescent="0.2">
      <c r="A260" s="270">
        <f>MAX(A254:A259)+0.01</f>
        <v>4.2099999999999955</v>
      </c>
      <c r="B260" s="261" t="s">
        <v>599</v>
      </c>
      <c r="C260" s="260" t="s">
        <v>600</v>
      </c>
      <c r="D260" s="261" t="s">
        <v>581</v>
      </c>
      <c r="E260" s="262">
        <v>6</v>
      </c>
      <c r="F260" s="359"/>
      <c r="G260" s="267">
        <f>E260*F260</f>
        <v>0</v>
      </c>
      <c r="H260" s="238"/>
      <c r="I260" s="239"/>
      <c r="J260" s="239"/>
      <c r="L260" s="241"/>
      <c r="N260" s="238"/>
      <c r="O260" s="238"/>
      <c r="P260" s="238"/>
      <c r="Q260" s="238"/>
      <c r="R260" s="238"/>
      <c r="S260" s="238"/>
      <c r="T260" s="238"/>
      <c r="U260" s="238"/>
      <c r="V260" s="238"/>
      <c r="W260" s="238"/>
      <c r="X260" s="238"/>
      <c r="Y260" s="238"/>
      <c r="Z260" s="238"/>
      <c r="AA260" s="238"/>
      <c r="AB260" s="238"/>
      <c r="AC260" s="238"/>
      <c r="AD260" s="238"/>
      <c r="AE260" s="238"/>
      <c r="AF260" s="238"/>
      <c r="AG260" s="238"/>
      <c r="AH260" s="238"/>
      <c r="AI260" s="238"/>
      <c r="AJ260" s="238"/>
      <c r="AK260" s="238"/>
      <c r="AL260" s="238"/>
      <c r="AM260" s="238"/>
      <c r="AN260" s="238"/>
      <c r="AO260" s="238"/>
      <c r="AP260" s="238"/>
      <c r="AQ260" s="238"/>
      <c r="AR260" s="238"/>
      <c r="AS260" s="238"/>
      <c r="AT260" s="238"/>
      <c r="AU260" s="238"/>
      <c r="AV260" s="238"/>
      <c r="AW260" s="238"/>
      <c r="AX260" s="238"/>
      <c r="AY260" s="238"/>
      <c r="AZ260" s="238"/>
      <c r="BA260" s="238"/>
      <c r="BB260" s="238"/>
      <c r="BC260" s="238"/>
      <c r="BD260" s="238"/>
      <c r="BE260" s="238"/>
      <c r="BF260" s="238"/>
      <c r="BG260" s="238"/>
      <c r="BH260" s="238"/>
      <c r="BI260" s="238"/>
      <c r="BJ260" s="238"/>
      <c r="BK260" s="238"/>
      <c r="BL260" s="238"/>
      <c r="BM260" s="238"/>
      <c r="BN260" s="238"/>
      <c r="BO260" s="238"/>
      <c r="BP260" s="238"/>
      <c r="BQ260" s="238"/>
      <c r="BR260" s="238"/>
      <c r="BS260" s="238"/>
      <c r="BT260" s="238"/>
      <c r="BU260" s="238"/>
      <c r="BV260" s="238"/>
      <c r="BW260" s="238"/>
      <c r="BX260" s="238"/>
      <c r="BY260" s="238"/>
      <c r="BZ260" s="238"/>
      <c r="CA260" s="238"/>
      <c r="CB260" s="238"/>
      <c r="CC260" s="238"/>
      <c r="CD260" s="238"/>
      <c r="CE260" s="238"/>
      <c r="CF260" s="238"/>
      <c r="CG260" s="238"/>
      <c r="CH260" s="238"/>
      <c r="CI260" s="238"/>
      <c r="CJ260" s="238"/>
      <c r="CK260" s="238"/>
      <c r="CL260" s="238"/>
      <c r="CM260" s="238"/>
      <c r="CN260" s="238"/>
      <c r="CO260" s="238"/>
      <c r="CP260" s="238"/>
      <c r="CQ260" s="238"/>
      <c r="CR260" s="238"/>
      <c r="CS260" s="238"/>
      <c r="CT260" s="238"/>
      <c r="CU260" s="238"/>
      <c r="CV260" s="238"/>
      <c r="CW260" s="238"/>
      <c r="CX260" s="238"/>
      <c r="CY260" s="238"/>
      <c r="CZ260" s="238"/>
      <c r="DA260" s="238"/>
      <c r="DB260" s="238"/>
      <c r="DC260" s="238"/>
      <c r="DD260" s="238"/>
      <c r="DE260" s="238"/>
      <c r="DF260" s="238"/>
      <c r="DG260" s="238"/>
      <c r="DH260" s="238"/>
      <c r="DI260" s="238"/>
      <c r="DJ260" s="238"/>
      <c r="DK260" s="238"/>
      <c r="DL260" s="238"/>
      <c r="DM260" s="238"/>
      <c r="DN260" s="238"/>
      <c r="DO260" s="238"/>
      <c r="DP260" s="238"/>
      <c r="DQ260" s="238"/>
      <c r="DR260" s="238"/>
      <c r="DS260" s="238"/>
      <c r="DT260" s="238"/>
      <c r="DU260" s="238"/>
      <c r="DV260" s="238"/>
      <c r="DW260" s="238"/>
      <c r="DX260" s="238"/>
      <c r="DY260" s="238"/>
      <c r="DZ260" s="238"/>
      <c r="EA260" s="238"/>
      <c r="EB260" s="238"/>
      <c r="EC260" s="238"/>
      <c r="ED260" s="238"/>
      <c r="EE260" s="238"/>
      <c r="EF260" s="238"/>
      <c r="EG260" s="238"/>
      <c r="EH260" s="238"/>
      <c r="EI260" s="238"/>
      <c r="EJ260" s="238"/>
      <c r="EK260" s="238"/>
      <c r="EL260" s="238"/>
      <c r="EM260" s="238"/>
      <c r="EN260" s="238"/>
      <c r="EO260" s="238"/>
      <c r="EP260" s="238"/>
      <c r="EQ260" s="238"/>
      <c r="ER260" s="238"/>
      <c r="ES260" s="238"/>
      <c r="ET260" s="238"/>
      <c r="EU260" s="238"/>
      <c r="EV260" s="238"/>
      <c r="EW260" s="238"/>
      <c r="EX260" s="238"/>
      <c r="EY260" s="238"/>
      <c r="EZ260" s="238"/>
      <c r="FA260" s="238"/>
      <c r="FB260" s="238"/>
      <c r="FC260" s="238"/>
      <c r="FD260" s="238"/>
      <c r="FE260" s="238"/>
      <c r="FF260" s="238"/>
      <c r="FG260" s="238"/>
      <c r="FH260" s="238"/>
      <c r="FI260" s="238"/>
      <c r="FJ260" s="238"/>
      <c r="FK260" s="238"/>
      <c r="FL260" s="238"/>
      <c r="FM260" s="238"/>
      <c r="FN260" s="238"/>
      <c r="FO260" s="238"/>
      <c r="FP260" s="238"/>
      <c r="FQ260" s="238"/>
      <c r="FR260" s="238"/>
      <c r="FS260" s="238"/>
      <c r="FT260" s="238"/>
      <c r="FU260" s="238"/>
      <c r="FV260" s="238"/>
      <c r="FW260" s="238"/>
      <c r="FX260" s="238"/>
      <c r="FY260" s="238"/>
      <c r="FZ260" s="238"/>
      <c r="GA260" s="238"/>
      <c r="GB260" s="238"/>
      <c r="GC260" s="238"/>
      <c r="GD260" s="238"/>
      <c r="GE260" s="238"/>
      <c r="GF260" s="238"/>
      <c r="GG260" s="238"/>
      <c r="GH260" s="238"/>
      <c r="GI260" s="238"/>
      <c r="GJ260" s="238"/>
      <c r="GK260" s="238"/>
      <c r="GL260" s="238"/>
      <c r="GM260" s="238"/>
      <c r="GN260" s="238"/>
      <c r="GO260" s="238"/>
      <c r="GP260" s="238"/>
      <c r="GQ260" s="238"/>
      <c r="GR260" s="238"/>
      <c r="GS260" s="238"/>
      <c r="GT260" s="238"/>
      <c r="GU260" s="238"/>
      <c r="GV260" s="238"/>
      <c r="GW260" s="238"/>
      <c r="GX260" s="238"/>
      <c r="GY260" s="238"/>
      <c r="GZ260" s="238"/>
      <c r="HA260" s="238"/>
      <c r="HB260" s="238"/>
      <c r="HC260" s="238"/>
      <c r="HD260" s="238"/>
      <c r="HE260" s="238"/>
      <c r="HF260" s="238"/>
      <c r="HG260" s="238"/>
      <c r="HH260" s="238"/>
      <c r="HI260" s="238"/>
      <c r="HJ260" s="238"/>
      <c r="HK260" s="238"/>
      <c r="HL260" s="238"/>
      <c r="HM260" s="238"/>
      <c r="HN260" s="238"/>
      <c r="HO260" s="238"/>
      <c r="HP260" s="238"/>
      <c r="HQ260" s="238"/>
      <c r="HR260" s="238"/>
      <c r="HS260" s="238"/>
      <c r="HT260" s="238"/>
      <c r="HU260" s="238"/>
      <c r="HV260" s="238"/>
      <c r="HW260" s="238"/>
      <c r="HX260" s="238"/>
      <c r="HY260" s="238"/>
      <c r="HZ260" s="238"/>
      <c r="IA260" s="238"/>
      <c r="IB260" s="238"/>
      <c r="IC260" s="238"/>
      <c r="ID260" s="238"/>
      <c r="IE260" s="238"/>
      <c r="IF260" s="238"/>
      <c r="IG260" s="238"/>
      <c r="IH260" s="238"/>
      <c r="II260" s="238"/>
      <c r="IJ260" s="238"/>
      <c r="IK260" s="238"/>
      <c r="IL260" s="238"/>
      <c r="IM260" s="238"/>
      <c r="IN260" s="238"/>
      <c r="IO260" s="238"/>
      <c r="IP260" s="238"/>
      <c r="IQ260" s="238"/>
      <c r="IR260" s="238"/>
      <c r="IS260" s="238"/>
      <c r="IT260" s="238"/>
      <c r="IU260" s="238"/>
      <c r="IV260" s="238"/>
      <c r="IW260" s="238"/>
      <c r="IX260" s="238"/>
      <c r="IY260" s="238"/>
      <c r="IZ260" s="238"/>
      <c r="JA260" s="238"/>
      <c r="JB260" s="238"/>
      <c r="JC260" s="238"/>
      <c r="JD260" s="238"/>
      <c r="JE260" s="238"/>
      <c r="JF260" s="238"/>
      <c r="JG260" s="238"/>
      <c r="JH260" s="238"/>
      <c r="JI260" s="238"/>
      <c r="JJ260" s="238"/>
      <c r="JK260" s="238"/>
      <c r="JL260" s="238"/>
      <c r="JM260" s="238"/>
      <c r="JN260" s="238"/>
      <c r="JO260" s="238"/>
      <c r="JP260" s="238"/>
      <c r="JQ260" s="238"/>
      <c r="JR260" s="238"/>
      <c r="JS260" s="238"/>
      <c r="JT260" s="238"/>
      <c r="JU260" s="238"/>
      <c r="JV260" s="238"/>
      <c r="JW260" s="238"/>
      <c r="JX260" s="238"/>
      <c r="JY260" s="238"/>
      <c r="JZ260" s="238"/>
      <c r="KA260" s="238"/>
      <c r="KB260" s="238"/>
      <c r="KC260" s="238"/>
      <c r="KD260" s="238"/>
      <c r="KE260" s="238"/>
      <c r="KF260" s="238"/>
      <c r="KG260" s="238"/>
      <c r="KH260" s="238"/>
      <c r="KI260" s="238"/>
      <c r="KJ260" s="238"/>
      <c r="KK260" s="238"/>
      <c r="KL260" s="238"/>
      <c r="KM260" s="238"/>
      <c r="KN260" s="238"/>
      <c r="KO260" s="238"/>
      <c r="KP260" s="238"/>
      <c r="KQ260" s="238"/>
      <c r="KR260" s="238"/>
      <c r="KS260" s="238"/>
      <c r="KT260" s="238"/>
      <c r="KU260" s="238"/>
      <c r="KV260" s="238"/>
      <c r="KW260" s="238"/>
      <c r="KX260" s="238"/>
      <c r="KY260" s="238"/>
      <c r="KZ260" s="238"/>
      <c r="LA260" s="238"/>
      <c r="LB260" s="238"/>
      <c r="LC260" s="238"/>
      <c r="LD260" s="238"/>
      <c r="LE260" s="238"/>
      <c r="LF260" s="238"/>
      <c r="LG260" s="238"/>
      <c r="LH260" s="238"/>
      <c r="LI260" s="238"/>
      <c r="LJ260" s="238"/>
      <c r="LK260" s="238"/>
      <c r="LL260" s="238"/>
      <c r="LM260" s="238"/>
      <c r="LN260" s="238"/>
      <c r="LO260" s="238"/>
      <c r="LP260" s="238"/>
      <c r="LQ260" s="238"/>
      <c r="LR260" s="238"/>
      <c r="LS260" s="238"/>
      <c r="LT260" s="238"/>
      <c r="LU260" s="238"/>
      <c r="LV260" s="238"/>
      <c r="LW260" s="238"/>
      <c r="LX260" s="238"/>
      <c r="LY260" s="238"/>
      <c r="LZ260" s="238"/>
      <c r="MA260" s="238"/>
      <c r="MB260" s="238"/>
      <c r="MC260" s="238"/>
      <c r="MD260" s="238"/>
      <c r="ME260" s="238"/>
      <c r="MF260" s="238"/>
      <c r="MG260" s="238"/>
      <c r="MH260" s="238"/>
      <c r="MI260" s="238"/>
      <c r="MJ260" s="238"/>
      <c r="MK260" s="238"/>
      <c r="ML260" s="238"/>
      <c r="MM260" s="238"/>
      <c r="MN260" s="238"/>
      <c r="MO260" s="238"/>
      <c r="MP260" s="238"/>
      <c r="MQ260" s="238"/>
      <c r="MR260" s="238"/>
      <c r="MS260" s="238"/>
      <c r="MT260" s="238"/>
      <c r="MU260" s="238"/>
      <c r="MV260" s="238"/>
      <c r="MW260" s="238"/>
      <c r="MX260" s="238"/>
      <c r="MY260" s="238"/>
      <c r="MZ260" s="238"/>
      <c r="NA260" s="238"/>
      <c r="NB260" s="238"/>
      <c r="NC260" s="238"/>
      <c r="ND260" s="238"/>
      <c r="NE260" s="238"/>
      <c r="NF260" s="238"/>
      <c r="NG260" s="238"/>
      <c r="NH260" s="238"/>
      <c r="NI260" s="238"/>
      <c r="NJ260" s="238"/>
      <c r="NK260" s="238"/>
      <c r="NL260" s="238"/>
      <c r="NM260" s="238"/>
      <c r="NN260" s="238"/>
      <c r="NO260" s="238"/>
      <c r="NP260" s="238"/>
      <c r="NQ260" s="238"/>
      <c r="NR260" s="238"/>
      <c r="NS260" s="238"/>
      <c r="NT260" s="238"/>
      <c r="NU260" s="238"/>
      <c r="NV260" s="238"/>
      <c r="NW260" s="238"/>
      <c r="NX260" s="238"/>
      <c r="NY260" s="238"/>
      <c r="NZ260" s="238"/>
      <c r="OA260" s="238"/>
      <c r="OB260" s="238"/>
      <c r="OC260" s="238"/>
      <c r="OD260" s="238"/>
      <c r="OE260" s="238"/>
      <c r="OF260" s="238"/>
      <c r="OG260" s="238"/>
      <c r="OH260" s="238"/>
      <c r="OI260" s="238"/>
      <c r="OJ260" s="238"/>
      <c r="OK260" s="238"/>
      <c r="OL260" s="238"/>
      <c r="OM260" s="238"/>
      <c r="ON260" s="238"/>
      <c r="OO260" s="238"/>
      <c r="OP260" s="238"/>
      <c r="OQ260" s="238"/>
      <c r="OR260" s="238"/>
      <c r="OS260" s="238"/>
      <c r="OT260" s="238"/>
      <c r="OU260" s="238"/>
      <c r="OV260" s="238"/>
      <c r="OW260" s="238"/>
      <c r="OX260" s="238"/>
      <c r="OY260" s="238"/>
      <c r="OZ260" s="238"/>
      <c r="PA260" s="238"/>
      <c r="PB260" s="238"/>
      <c r="PC260" s="238"/>
      <c r="PD260" s="238"/>
      <c r="PE260" s="238"/>
      <c r="PF260" s="238"/>
      <c r="PG260" s="238"/>
      <c r="PH260" s="238"/>
      <c r="PI260" s="238"/>
      <c r="PJ260" s="238"/>
      <c r="PK260" s="238"/>
      <c r="PL260" s="238"/>
      <c r="PM260" s="238"/>
      <c r="PN260" s="238"/>
      <c r="PO260" s="238"/>
      <c r="PP260" s="238"/>
      <c r="PQ260" s="238"/>
      <c r="PR260" s="238"/>
      <c r="PS260" s="238"/>
      <c r="PT260" s="238"/>
      <c r="PU260" s="238"/>
      <c r="PV260" s="238"/>
      <c r="PW260" s="238"/>
      <c r="PX260" s="238"/>
      <c r="PY260" s="238"/>
      <c r="PZ260" s="238"/>
      <c r="QA260" s="238"/>
      <c r="QB260" s="238"/>
      <c r="QC260" s="238"/>
      <c r="QD260" s="238"/>
      <c r="QE260" s="238"/>
      <c r="QF260" s="238"/>
      <c r="QG260" s="238"/>
      <c r="QH260" s="238"/>
      <c r="QI260" s="238"/>
      <c r="QJ260" s="238"/>
      <c r="QK260" s="238"/>
      <c r="QL260" s="238"/>
      <c r="QM260" s="238"/>
      <c r="QN260" s="238"/>
      <c r="QO260" s="238"/>
      <c r="QP260" s="238"/>
      <c r="QQ260" s="238"/>
      <c r="QR260" s="238"/>
      <c r="QS260" s="238"/>
      <c r="QT260" s="238"/>
      <c r="QU260" s="238"/>
      <c r="QV260" s="238"/>
      <c r="QW260" s="238"/>
      <c r="QX260" s="238"/>
      <c r="QY260" s="238"/>
      <c r="QZ260" s="238"/>
      <c r="RA260" s="238"/>
      <c r="RB260" s="238"/>
      <c r="RC260" s="238"/>
      <c r="RD260" s="238"/>
      <c r="RE260" s="238"/>
      <c r="RF260" s="238"/>
      <c r="RG260" s="238"/>
      <c r="RH260" s="238"/>
      <c r="RI260" s="238"/>
      <c r="RJ260" s="238"/>
      <c r="RK260" s="238"/>
      <c r="RL260" s="238"/>
      <c r="RM260" s="238"/>
      <c r="RN260" s="238"/>
      <c r="RO260" s="238"/>
      <c r="RP260" s="238"/>
      <c r="RQ260" s="238"/>
      <c r="RR260" s="238"/>
      <c r="RS260" s="238"/>
      <c r="RT260" s="238"/>
      <c r="RU260" s="238"/>
      <c r="RV260" s="238"/>
      <c r="RW260" s="238"/>
      <c r="RX260" s="238"/>
      <c r="RY260" s="238"/>
      <c r="RZ260" s="238"/>
      <c r="SA260" s="238"/>
      <c r="SB260" s="238"/>
      <c r="SC260" s="238"/>
      <c r="SD260" s="238"/>
      <c r="SE260" s="238"/>
      <c r="SF260" s="238"/>
      <c r="SG260" s="238"/>
      <c r="SH260" s="238"/>
      <c r="SI260" s="238"/>
      <c r="SJ260" s="238"/>
      <c r="SK260" s="238"/>
      <c r="SL260" s="238"/>
      <c r="SM260" s="238"/>
      <c r="SN260" s="238"/>
      <c r="SO260" s="238"/>
      <c r="SP260" s="238"/>
      <c r="SQ260" s="238"/>
      <c r="SR260" s="238"/>
      <c r="SS260" s="238"/>
      <c r="ST260" s="238"/>
      <c r="SU260" s="238"/>
      <c r="SV260" s="238"/>
      <c r="SW260" s="238"/>
      <c r="SX260" s="238"/>
      <c r="SY260" s="238"/>
      <c r="SZ260" s="238"/>
      <c r="TA260" s="238"/>
      <c r="TB260" s="238"/>
      <c r="TC260" s="238"/>
      <c r="TD260" s="238"/>
      <c r="TE260" s="238"/>
      <c r="TF260" s="238"/>
      <c r="TG260" s="238"/>
      <c r="TH260" s="238"/>
      <c r="TI260" s="238"/>
      <c r="TJ260" s="238"/>
      <c r="TK260" s="238"/>
      <c r="TL260" s="238"/>
      <c r="TM260" s="238"/>
      <c r="TN260" s="238"/>
      <c r="TO260" s="238"/>
      <c r="TP260" s="238"/>
      <c r="TQ260" s="238"/>
      <c r="TR260" s="238"/>
      <c r="TS260" s="238"/>
      <c r="TT260" s="238"/>
      <c r="TU260" s="238"/>
      <c r="TV260" s="238"/>
      <c r="TW260" s="238"/>
      <c r="TX260" s="238"/>
      <c r="TY260" s="238"/>
      <c r="TZ260" s="238"/>
      <c r="UA260" s="238"/>
      <c r="UB260" s="238"/>
      <c r="UC260" s="238"/>
      <c r="UD260" s="238"/>
      <c r="UE260" s="238"/>
      <c r="UF260" s="238"/>
      <c r="UG260" s="238"/>
      <c r="UH260" s="238"/>
      <c r="UI260" s="238"/>
      <c r="UJ260" s="238"/>
      <c r="UK260" s="238"/>
      <c r="UL260" s="238"/>
      <c r="UM260" s="238"/>
      <c r="UN260" s="238"/>
      <c r="UO260" s="238"/>
      <c r="UP260" s="238"/>
      <c r="UQ260" s="238"/>
      <c r="UR260" s="238"/>
      <c r="US260" s="238"/>
      <c r="UT260" s="238"/>
      <c r="UU260" s="238"/>
      <c r="UV260" s="238"/>
      <c r="UW260" s="238"/>
      <c r="UX260" s="238"/>
      <c r="UY260" s="238"/>
      <c r="UZ260" s="238"/>
      <c r="VA260" s="238"/>
      <c r="VB260" s="238"/>
      <c r="VC260" s="238"/>
      <c r="VD260" s="238"/>
      <c r="VE260" s="238"/>
      <c r="VF260" s="238"/>
      <c r="VG260" s="238"/>
      <c r="VH260" s="238"/>
      <c r="VI260" s="238"/>
      <c r="VJ260" s="238"/>
      <c r="VK260" s="238"/>
      <c r="VL260" s="238"/>
      <c r="VM260" s="238"/>
      <c r="VN260" s="238"/>
      <c r="VO260" s="238"/>
      <c r="VP260" s="238"/>
      <c r="VQ260" s="238"/>
      <c r="VR260" s="238"/>
      <c r="VS260" s="238"/>
      <c r="VT260" s="238"/>
      <c r="VU260" s="238"/>
      <c r="VV260" s="238"/>
      <c r="VW260" s="238"/>
      <c r="VX260" s="238"/>
      <c r="VY260" s="238"/>
      <c r="VZ260" s="238"/>
      <c r="WA260" s="238"/>
      <c r="WB260" s="238"/>
      <c r="WC260" s="238"/>
      <c r="WD260" s="238"/>
      <c r="WE260" s="238"/>
      <c r="WF260" s="238"/>
      <c r="WG260" s="238"/>
      <c r="WH260" s="238"/>
      <c r="WI260" s="238"/>
      <c r="WJ260" s="238"/>
      <c r="WK260" s="238"/>
      <c r="WL260" s="238"/>
      <c r="WM260" s="238"/>
      <c r="WN260" s="238"/>
      <c r="WO260" s="238"/>
      <c r="WP260" s="238"/>
      <c r="WQ260" s="238"/>
      <c r="WR260" s="238"/>
      <c r="WS260" s="238"/>
      <c r="WT260" s="238"/>
      <c r="WU260" s="238"/>
      <c r="WV260" s="238"/>
      <c r="WW260" s="238"/>
      <c r="WX260" s="238"/>
      <c r="WY260" s="238"/>
      <c r="WZ260" s="238"/>
      <c r="XA260" s="238"/>
      <c r="XB260" s="238"/>
      <c r="XC260" s="238"/>
      <c r="XD260" s="238"/>
      <c r="XE260" s="238"/>
      <c r="XF260" s="238"/>
      <c r="XG260" s="238"/>
      <c r="XH260" s="238"/>
      <c r="XI260" s="238"/>
      <c r="XJ260" s="238"/>
      <c r="XK260" s="238"/>
      <c r="XL260" s="238"/>
      <c r="XM260" s="238"/>
      <c r="XN260" s="238"/>
      <c r="XO260" s="238"/>
      <c r="XP260" s="238"/>
      <c r="XQ260" s="238"/>
      <c r="XR260" s="238"/>
      <c r="XS260" s="238"/>
      <c r="XT260" s="238"/>
      <c r="XU260" s="238"/>
      <c r="XV260" s="238"/>
      <c r="XW260" s="238"/>
      <c r="XX260" s="238"/>
      <c r="XY260" s="238"/>
      <c r="XZ260" s="238"/>
      <c r="YA260" s="238"/>
      <c r="YB260" s="238"/>
      <c r="YC260" s="238"/>
      <c r="YD260" s="238"/>
      <c r="YE260" s="238"/>
      <c r="YF260" s="238"/>
      <c r="YG260" s="238"/>
      <c r="YH260" s="238"/>
      <c r="YI260" s="238"/>
      <c r="YJ260" s="238"/>
      <c r="YK260" s="238"/>
      <c r="YL260" s="238"/>
      <c r="YM260" s="238"/>
      <c r="YN260" s="238"/>
      <c r="YO260" s="238"/>
      <c r="YP260" s="238"/>
      <c r="YQ260" s="238"/>
      <c r="YR260" s="238"/>
      <c r="YS260" s="238"/>
      <c r="YT260" s="238"/>
      <c r="YU260" s="238"/>
      <c r="YV260" s="238"/>
      <c r="YW260" s="238"/>
      <c r="YX260" s="238"/>
      <c r="YY260" s="238"/>
      <c r="YZ260" s="238"/>
      <c r="ZA260" s="238"/>
      <c r="ZB260" s="238"/>
      <c r="ZC260" s="238"/>
      <c r="ZD260" s="238"/>
      <c r="ZE260" s="238"/>
      <c r="ZF260" s="238"/>
      <c r="ZG260" s="238"/>
      <c r="ZH260" s="238"/>
      <c r="ZI260" s="238"/>
      <c r="ZJ260" s="238"/>
      <c r="ZK260" s="238"/>
      <c r="ZL260" s="238"/>
      <c r="ZM260" s="238"/>
      <c r="ZN260" s="238"/>
      <c r="ZO260" s="238"/>
      <c r="ZP260" s="238"/>
      <c r="ZQ260" s="238"/>
      <c r="ZR260" s="238"/>
      <c r="ZS260" s="238"/>
      <c r="ZT260" s="238"/>
      <c r="ZU260" s="238"/>
      <c r="ZV260" s="238"/>
      <c r="ZW260" s="238"/>
      <c r="ZX260" s="238"/>
      <c r="ZY260" s="238"/>
      <c r="ZZ260" s="238"/>
      <c r="AAA260" s="238"/>
      <c r="AAB260" s="238"/>
      <c r="AAC260" s="238"/>
      <c r="AAD260" s="238"/>
      <c r="AAE260" s="238"/>
      <c r="AAF260" s="238"/>
      <c r="AAG260" s="238"/>
      <c r="AAH260" s="238"/>
      <c r="AAI260" s="238"/>
      <c r="AAJ260" s="238"/>
      <c r="AAK260" s="238"/>
      <c r="AAL260" s="238"/>
      <c r="AAM260" s="238"/>
      <c r="AAN260" s="238"/>
      <c r="AAO260" s="238"/>
      <c r="AAP260" s="238"/>
      <c r="AAQ260" s="238"/>
      <c r="AAR260" s="238"/>
      <c r="AAS260" s="238"/>
      <c r="AAT260" s="238"/>
      <c r="AAU260" s="238"/>
      <c r="AAV260" s="238"/>
      <c r="AAW260" s="238"/>
      <c r="AAX260" s="238"/>
      <c r="AAY260" s="238"/>
      <c r="AAZ260" s="238"/>
      <c r="ABA260" s="238"/>
      <c r="ABB260" s="238"/>
      <c r="ABC260" s="238"/>
      <c r="ABD260" s="238"/>
      <c r="ABE260" s="238"/>
      <c r="ABF260" s="238"/>
      <c r="ABG260" s="238"/>
      <c r="ABH260" s="238"/>
      <c r="ABI260" s="238"/>
      <c r="ABJ260" s="238"/>
      <c r="ABK260" s="238"/>
      <c r="ABL260" s="238"/>
      <c r="ABM260" s="238"/>
      <c r="ABN260" s="238"/>
      <c r="ABO260" s="238"/>
      <c r="ABP260" s="238"/>
      <c r="ABQ260" s="238"/>
      <c r="ABR260" s="238"/>
      <c r="ABS260" s="238"/>
      <c r="ABT260" s="238"/>
      <c r="ABU260" s="238"/>
      <c r="ABV260" s="238"/>
      <c r="ABW260" s="238"/>
      <c r="ABX260" s="238"/>
      <c r="ABY260" s="238"/>
      <c r="ABZ260" s="238"/>
      <c r="ACA260" s="238"/>
      <c r="ACB260" s="238"/>
      <c r="ACC260" s="238"/>
      <c r="ACD260" s="238"/>
      <c r="ACE260" s="238"/>
      <c r="ACF260" s="238"/>
      <c r="ACG260" s="238"/>
      <c r="ACH260" s="238"/>
      <c r="ACI260" s="238"/>
      <c r="ACJ260" s="238"/>
      <c r="ACK260" s="238"/>
      <c r="ACL260" s="238"/>
      <c r="ACM260" s="238"/>
      <c r="ACN260" s="238"/>
      <c r="ACO260" s="238"/>
      <c r="ACP260" s="238"/>
      <c r="ACQ260" s="238"/>
      <c r="ACR260" s="238"/>
      <c r="ACS260" s="238"/>
      <c r="ACT260" s="238"/>
      <c r="ACU260" s="238"/>
      <c r="ACV260" s="238"/>
      <c r="ACW260" s="238"/>
      <c r="ACX260" s="238"/>
      <c r="ACY260" s="238"/>
      <c r="ACZ260" s="238"/>
      <c r="ADA260" s="238"/>
      <c r="ADB260" s="238"/>
      <c r="ADC260" s="238"/>
      <c r="ADD260" s="238"/>
      <c r="ADE260" s="238"/>
      <c r="ADF260" s="238"/>
      <c r="ADG260" s="238"/>
      <c r="ADH260" s="238"/>
      <c r="ADI260" s="238"/>
      <c r="ADJ260" s="238"/>
      <c r="ADK260" s="238"/>
      <c r="ADL260" s="238"/>
      <c r="ADM260" s="238"/>
      <c r="ADN260" s="238"/>
      <c r="ADO260" s="238"/>
      <c r="ADP260" s="238"/>
      <c r="ADQ260" s="238"/>
      <c r="ADR260" s="238"/>
      <c r="ADS260" s="238"/>
      <c r="ADT260" s="238"/>
      <c r="ADU260" s="238"/>
      <c r="ADV260" s="238"/>
      <c r="ADW260" s="238"/>
      <c r="ADX260" s="238"/>
      <c r="ADY260" s="238"/>
      <c r="ADZ260" s="238"/>
      <c r="AEA260" s="238"/>
      <c r="AEB260" s="238"/>
      <c r="AEC260" s="238"/>
      <c r="AED260" s="238"/>
      <c r="AEE260" s="238"/>
      <c r="AEF260" s="238"/>
      <c r="AEG260" s="238"/>
      <c r="AEH260" s="238"/>
      <c r="AEI260" s="238"/>
      <c r="AEJ260" s="238"/>
      <c r="AEK260" s="238"/>
      <c r="AEL260" s="238"/>
      <c r="AEM260" s="238"/>
      <c r="AEN260" s="238"/>
      <c r="AEO260" s="238"/>
      <c r="AEP260" s="238"/>
      <c r="AEQ260" s="238"/>
      <c r="AER260" s="238"/>
      <c r="AES260" s="238"/>
      <c r="AET260" s="238"/>
      <c r="AEU260" s="238"/>
      <c r="AEV260" s="238"/>
      <c r="AEW260" s="238"/>
      <c r="AEX260" s="238"/>
      <c r="AEY260" s="238"/>
      <c r="AEZ260" s="238"/>
      <c r="AFA260" s="238"/>
      <c r="AFB260" s="238"/>
      <c r="AFC260" s="238"/>
      <c r="AFD260" s="238"/>
      <c r="AFE260" s="238"/>
      <c r="AFF260" s="238"/>
      <c r="AFG260" s="238"/>
      <c r="AFH260" s="238"/>
      <c r="AFI260" s="238"/>
      <c r="AFJ260" s="238"/>
      <c r="AFK260" s="238"/>
      <c r="AFL260" s="238"/>
      <c r="AFM260" s="238"/>
      <c r="AFN260" s="238"/>
      <c r="AFO260" s="238"/>
      <c r="AFP260" s="238"/>
      <c r="AFQ260" s="238"/>
      <c r="AFR260" s="238"/>
      <c r="AFS260" s="238"/>
      <c r="AFT260" s="238"/>
      <c r="AFU260" s="238"/>
      <c r="AFV260" s="238"/>
      <c r="AFW260" s="238"/>
      <c r="AFX260" s="238"/>
      <c r="AFY260" s="238"/>
      <c r="AFZ260" s="238"/>
      <c r="AGA260" s="238"/>
      <c r="AGB260" s="238"/>
      <c r="AGC260" s="238"/>
      <c r="AGD260" s="238"/>
      <c r="AGE260" s="238"/>
      <c r="AGF260" s="238"/>
      <c r="AGG260" s="238"/>
      <c r="AGH260" s="238"/>
      <c r="AGI260" s="238"/>
      <c r="AGJ260" s="238"/>
      <c r="AGK260" s="238"/>
      <c r="AGL260" s="238"/>
      <c r="AGM260" s="238"/>
      <c r="AGN260" s="238"/>
      <c r="AGO260" s="238"/>
      <c r="AGP260" s="238"/>
      <c r="AGQ260" s="238"/>
      <c r="AGR260" s="238"/>
      <c r="AGS260" s="238"/>
      <c r="AGT260" s="238"/>
      <c r="AGU260" s="238"/>
      <c r="AGV260" s="238"/>
      <c r="AGW260" s="238"/>
      <c r="AGX260" s="238"/>
      <c r="AGY260" s="238"/>
      <c r="AGZ260" s="238"/>
      <c r="AHA260" s="238"/>
      <c r="AHB260" s="238"/>
      <c r="AHC260" s="238"/>
      <c r="AHD260" s="238"/>
      <c r="AHE260" s="238"/>
      <c r="AHF260" s="238"/>
      <c r="AHG260" s="238"/>
      <c r="AHH260" s="238"/>
      <c r="AHI260" s="238"/>
      <c r="AHJ260" s="238"/>
      <c r="AHK260" s="238"/>
      <c r="AHL260" s="238"/>
      <c r="AHM260" s="238"/>
      <c r="AHN260" s="238"/>
      <c r="AHO260" s="238"/>
      <c r="AHP260" s="238"/>
      <c r="AHQ260" s="238"/>
      <c r="AHR260" s="238"/>
      <c r="AHS260" s="238"/>
      <c r="AHT260" s="238"/>
      <c r="AHU260" s="238"/>
      <c r="AHV260" s="238"/>
      <c r="AHW260" s="238"/>
      <c r="AHX260" s="238"/>
      <c r="AHY260" s="238"/>
      <c r="AHZ260" s="238"/>
      <c r="AIA260" s="238"/>
      <c r="AIB260" s="238"/>
      <c r="AIC260" s="238"/>
      <c r="AID260" s="238"/>
      <c r="AIE260" s="238"/>
      <c r="AIF260" s="238"/>
      <c r="AIG260" s="238"/>
      <c r="AIH260" s="238"/>
      <c r="AII260" s="238"/>
      <c r="AIJ260" s="238"/>
      <c r="AIK260" s="238"/>
      <c r="AIL260" s="238"/>
      <c r="AIM260" s="238"/>
      <c r="AIN260" s="238"/>
      <c r="AIO260" s="238"/>
      <c r="AIP260" s="238"/>
      <c r="AIQ260" s="238"/>
      <c r="AIR260" s="238"/>
      <c r="AIS260" s="238"/>
      <c r="AIT260" s="238"/>
      <c r="AIU260" s="238"/>
      <c r="AIV260" s="238"/>
      <c r="AIW260" s="238"/>
      <c r="AIX260" s="238"/>
      <c r="AIY260" s="238"/>
      <c r="AIZ260" s="238"/>
      <c r="AJA260" s="238"/>
      <c r="AJB260" s="238"/>
      <c r="AJC260" s="238"/>
      <c r="AJD260" s="238"/>
      <c r="AJE260" s="238"/>
      <c r="AJF260" s="238"/>
      <c r="AJG260" s="238"/>
      <c r="AJH260" s="238"/>
      <c r="AJI260" s="238"/>
      <c r="AJJ260" s="238"/>
      <c r="AJK260" s="238"/>
      <c r="AJL260" s="238"/>
      <c r="AJM260" s="238"/>
      <c r="AJN260" s="238"/>
      <c r="AJO260" s="238"/>
      <c r="AJP260" s="238"/>
      <c r="AJQ260" s="238"/>
      <c r="AJR260" s="238"/>
      <c r="AJS260" s="238"/>
      <c r="AJT260" s="238"/>
      <c r="AJU260" s="238"/>
      <c r="AJV260" s="238"/>
      <c r="AJW260" s="238"/>
      <c r="AJX260" s="238"/>
      <c r="AJY260" s="238"/>
      <c r="AJZ260" s="238"/>
      <c r="AKA260" s="238"/>
      <c r="AKB260" s="238"/>
      <c r="AKC260" s="238"/>
      <c r="AKD260" s="238"/>
      <c r="AKE260" s="238"/>
      <c r="AKF260" s="238"/>
      <c r="AKG260" s="238"/>
      <c r="AKH260" s="238"/>
      <c r="AKI260" s="238"/>
      <c r="AKJ260" s="238"/>
      <c r="AKK260" s="238"/>
      <c r="AKL260" s="238"/>
      <c r="AKM260" s="238"/>
      <c r="AKN260" s="238"/>
      <c r="AKO260" s="238"/>
      <c r="AKP260" s="238"/>
      <c r="AKQ260" s="238"/>
      <c r="AKR260" s="238"/>
      <c r="AKS260" s="238"/>
      <c r="AKT260" s="238"/>
      <c r="AKU260" s="238"/>
      <c r="AKV260" s="238"/>
      <c r="AKW260" s="238"/>
      <c r="AKX260" s="238"/>
      <c r="AKY260" s="238"/>
      <c r="AKZ260" s="238"/>
      <c r="ALA260" s="238"/>
      <c r="ALB260" s="238"/>
      <c r="ALC260" s="238"/>
      <c r="ALD260" s="238"/>
      <c r="ALE260" s="238"/>
      <c r="ALF260" s="238"/>
      <c r="ALG260" s="238"/>
      <c r="ALH260" s="238"/>
      <c r="ALI260" s="238"/>
      <c r="ALJ260" s="238"/>
      <c r="ALK260" s="238"/>
      <c r="ALL260" s="238"/>
      <c r="ALM260" s="238"/>
      <c r="ALN260" s="238"/>
      <c r="ALO260" s="238"/>
      <c r="ALP260" s="238"/>
      <c r="ALQ260" s="238"/>
      <c r="ALR260" s="238"/>
      <c r="ALS260" s="238"/>
      <c r="ALT260" s="238"/>
      <c r="ALU260" s="238"/>
      <c r="ALV260" s="238"/>
      <c r="ALW260" s="238"/>
      <c r="ALX260" s="238"/>
      <c r="ALY260" s="238"/>
      <c r="ALZ260" s="238"/>
      <c r="AMA260" s="238"/>
      <c r="AMB260" s="238"/>
      <c r="AMC260" s="238"/>
      <c r="AMD260" s="238"/>
      <c r="AME260" s="238"/>
      <c r="AMF260" s="238"/>
      <c r="AMG260" s="238"/>
      <c r="AMH260" s="238"/>
      <c r="AMI260" s="238"/>
      <c r="AMJ260" s="238"/>
      <c r="AMK260" s="238"/>
    </row>
    <row r="261" spans="1:1025" s="240" customFormat="1" x14ac:dyDescent="0.2">
      <c r="A261" s="268"/>
      <c r="B261" s="269"/>
      <c r="C261" s="260"/>
      <c r="D261" s="261"/>
      <c r="E261" s="262"/>
      <c r="F261" s="359"/>
      <c r="G261" s="267"/>
      <c r="H261" s="238"/>
      <c r="I261" s="239"/>
      <c r="J261" s="239"/>
      <c r="L261" s="241"/>
      <c r="N261" s="238"/>
      <c r="O261" s="238"/>
      <c r="P261" s="238"/>
      <c r="Q261" s="238"/>
      <c r="R261" s="238"/>
      <c r="S261" s="238"/>
      <c r="T261" s="238"/>
      <c r="U261" s="238"/>
      <c r="V261" s="238"/>
      <c r="W261" s="238"/>
      <c r="X261" s="238"/>
      <c r="Y261" s="238"/>
      <c r="Z261" s="238"/>
      <c r="AA261" s="238"/>
      <c r="AB261" s="238"/>
      <c r="AC261" s="238"/>
      <c r="AD261" s="238"/>
      <c r="AE261" s="238"/>
      <c r="AF261" s="238"/>
      <c r="AG261" s="238"/>
      <c r="AH261" s="238"/>
      <c r="AI261" s="238"/>
      <c r="AJ261" s="238"/>
      <c r="AK261" s="238"/>
      <c r="AL261" s="238"/>
      <c r="AM261" s="238"/>
      <c r="AN261" s="238"/>
      <c r="AO261" s="238"/>
      <c r="AP261" s="238"/>
      <c r="AQ261" s="238"/>
      <c r="AR261" s="238"/>
      <c r="AS261" s="238"/>
      <c r="AT261" s="238"/>
      <c r="AU261" s="238"/>
      <c r="AV261" s="238"/>
      <c r="AW261" s="238"/>
      <c r="AX261" s="238"/>
      <c r="AY261" s="238"/>
      <c r="AZ261" s="238"/>
      <c r="BA261" s="238"/>
      <c r="BB261" s="238"/>
      <c r="BC261" s="238"/>
      <c r="BD261" s="238"/>
      <c r="BE261" s="238"/>
      <c r="BF261" s="238"/>
      <c r="BG261" s="238"/>
      <c r="BH261" s="238"/>
      <c r="BI261" s="238"/>
      <c r="BJ261" s="238"/>
      <c r="BK261" s="238"/>
      <c r="BL261" s="238"/>
      <c r="BM261" s="238"/>
      <c r="BN261" s="238"/>
      <c r="BO261" s="238"/>
      <c r="BP261" s="238"/>
      <c r="BQ261" s="238"/>
      <c r="BR261" s="238"/>
      <c r="BS261" s="238"/>
      <c r="BT261" s="238"/>
      <c r="BU261" s="238"/>
      <c r="BV261" s="238"/>
      <c r="BW261" s="238"/>
      <c r="BX261" s="238"/>
      <c r="BY261" s="238"/>
      <c r="BZ261" s="238"/>
      <c r="CA261" s="238"/>
      <c r="CB261" s="238"/>
      <c r="CC261" s="238"/>
      <c r="CD261" s="238"/>
      <c r="CE261" s="238"/>
      <c r="CF261" s="238"/>
      <c r="CG261" s="238"/>
      <c r="CH261" s="238"/>
      <c r="CI261" s="238"/>
      <c r="CJ261" s="238"/>
      <c r="CK261" s="238"/>
      <c r="CL261" s="238"/>
      <c r="CM261" s="238"/>
      <c r="CN261" s="238"/>
      <c r="CO261" s="238"/>
      <c r="CP261" s="238"/>
      <c r="CQ261" s="238"/>
      <c r="CR261" s="238"/>
      <c r="CS261" s="238"/>
      <c r="CT261" s="238"/>
      <c r="CU261" s="238"/>
      <c r="CV261" s="238"/>
      <c r="CW261" s="238"/>
      <c r="CX261" s="238"/>
      <c r="CY261" s="238"/>
      <c r="CZ261" s="238"/>
      <c r="DA261" s="238"/>
      <c r="DB261" s="238"/>
      <c r="DC261" s="238"/>
      <c r="DD261" s="238"/>
      <c r="DE261" s="238"/>
      <c r="DF261" s="238"/>
      <c r="DG261" s="238"/>
      <c r="DH261" s="238"/>
      <c r="DI261" s="238"/>
      <c r="DJ261" s="238"/>
      <c r="DK261" s="238"/>
      <c r="DL261" s="238"/>
      <c r="DM261" s="238"/>
      <c r="DN261" s="238"/>
      <c r="DO261" s="238"/>
      <c r="DP261" s="238"/>
      <c r="DQ261" s="238"/>
      <c r="DR261" s="238"/>
      <c r="DS261" s="238"/>
      <c r="DT261" s="238"/>
      <c r="DU261" s="238"/>
      <c r="DV261" s="238"/>
      <c r="DW261" s="238"/>
      <c r="DX261" s="238"/>
      <c r="DY261" s="238"/>
      <c r="DZ261" s="238"/>
      <c r="EA261" s="238"/>
      <c r="EB261" s="238"/>
      <c r="EC261" s="238"/>
      <c r="ED261" s="238"/>
      <c r="EE261" s="238"/>
      <c r="EF261" s="238"/>
      <c r="EG261" s="238"/>
      <c r="EH261" s="238"/>
      <c r="EI261" s="238"/>
      <c r="EJ261" s="238"/>
      <c r="EK261" s="238"/>
      <c r="EL261" s="238"/>
      <c r="EM261" s="238"/>
      <c r="EN261" s="238"/>
      <c r="EO261" s="238"/>
      <c r="EP261" s="238"/>
      <c r="EQ261" s="238"/>
      <c r="ER261" s="238"/>
      <c r="ES261" s="238"/>
      <c r="ET261" s="238"/>
      <c r="EU261" s="238"/>
      <c r="EV261" s="238"/>
      <c r="EW261" s="238"/>
      <c r="EX261" s="238"/>
      <c r="EY261" s="238"/>
      <c r="EZ261" s="238"/>
      <c r="FA261" s="238"/>
      <c r="FB261" s="238"/>
      <c r="FC261" s="238"/>
      <c r="FD261" s="238"/>
      <c r="FE261" s="238"/>
      <c r="FF261" s="238"/>
      <c r="FG261" s="238"/>
      <c r="FH261" s="238"/>
      <c r="FI261" s="238"/>
      <c r="FJ261" s="238"/>
      <c r="FK261" s="238"/>
      <c r="FL261" s="238"/>
      <c r="FM261" s="238"/>
      <c r="FN261" s="238"/>
      <c r="FO261" s="238"/>
      <c r="FP261" s="238"/>
      <c r="FQ261" s="238"/>
      <c r="FR261" s="238"/>
      <c r="FS261" s="238"/>
      <c r="FT261" s="238"/>
      <c r="FU261" s="238"/>
      <c r="FV261" s="238"/>
      <c r="FW261" s="238"/>
      <c r="FX261" s="238"/>
      <c r="FY261" s="238"/>
      <c r="FZ261" s="238"/>
      <c r="GA261" s="238"/>
      <c r="GB261" s="238"/>
      <c r="GC261" s="238"/>
      <c r="GD261" s="238"/>
      <c r="GE261" s="238"/>
      <c r="GF261" s="238"/>
      <c r="GG261" s="238"/>
      <c r="GH261" s="238"/>
      <c r="GI261" s="238"/>
      <c r="GJ261" s="238"/>
      <c r="GK261" s="238"/>
      <c r="GL261" s="238"/>
      <c r="GM261" s="238"/>
      <c r="GN261" s="238"/>
      <c r="GO261" s="238"/>
      <c r="GP261" s="238"/>
      <c r="GQ261" s="238"/>
      <c r="GR261" s="238"/>
      <c r="GS261" s="238"/>
      <c r="GT261" s="238"/>
      <c r="GU261" s="238"/>
      <c r="GV261" s="238"/>
      <c r="GW261" s="238"/>
      <c r="GX261" s="238"/>
      <c r="GY261" s="238"/>
      <c r="GZ261" s="238"/>
      <c r="HA261" s="238"/>
      <c r="HB261" s="238"/>
      <c r="HC261" s="238"/>
      <c r="HD261" s="238"/>
      <c r="HE261" s="238"/>
      <c r="HF261" s="238"/>
      <c r="HG261" s="238"/>
      <c r="HH261" s="238"/>
      <c r="HI261" s="238"/>
      <c r="HJ261" s="238"/>
      <c r="HK261" s="238"/>
      <c r="HL261" s="238"/>
      <c r="HM261" s="238"/>
      <c r="HN261" s="238"/>
      <c r="HO261" s="238"/>
      <c r="HP261" s="238"/>
      <c r="HQ261" s="238"/>
      <c r="HR261" s="238"/>
      <c r="HS261" s="238"/>
      <c r="HT261" s="238"/>
      <c r="HU261" s="238"/>
      <c r="HV261" s="238"/>
      <c r="HW261" s="238"/>
      <c r="HX261" s="238"/>
      <c r="HY261" s="238"/>
      <c r="HZ261" s="238"/>
      <c r="IA261" s="238"/>
      <c r="IB261" s="238"/>
      <c r="IC261" s="238"/>
      <c r="ID261" s="238"/>
      <c r="IE261" s="238"/>
      <c r="IF261" s="238"/>
      <c r="IG261" s="238"/>
      <c r="IH261" s="238"/>
      <c r="II261" s="238"/>
      <c r="IJ261" s="238"/>
      <c r="IK261" s="238"/>
      <c r="IL261" s="238"/>
      <c r="IM261" s="238"/>
      <c r="IN261" s="238"/>
      <c r="IO261" s="238"/>
      <c r="IP261" s="238"/>
      <c r="IQ261" s="238"/>
      <c r="IR261" s="238"/>
      <c r="IS261" s="238"/>
      <c r="IT261" s="238"/>
      <c r="IU261" s="238"/>
      <c r="IV261" s="238"/>
      <c r="IW261" s="238"/>
      <c r="IX261" s="238"/>
      <c r="IY261" s="238"/>
      <c r="IZ261" s="238"/>
      <c r="JA261" s="238"/>
      <c r="JB261" s="238"/>
      <c r="JC261" s="238"/>
      <c r="JD261" s="238"/>
      <c r="JE261" s="238"/>
      <c r="JF261" s="238"/>
      <c r="JG261" s="238"/>
      <c r="JH261" s="238"/>
      <c r="JI261" s="238"/>
      <c r="JJ261" s="238"/>
      <c r="JK261" s="238"/>
      <c r="JL261" s="238"/>
      <c r="JM261" s="238"/>
      <c r="JN261" s="238"/>
      <c r="JO261" s="238"/>
      <c r="JP261" s="238"/>
      <c r="JQ261" s="238"/>
      <c r="JR261" s="238"/>
      <c r="JS261" s="238"/>
      <c r="JT261" s="238"/>
      <c r="JU261" s="238"/>
      <c r="JV261" s="238"/>
      <c r="JW261" s="238"/>
      <c r="JX261" s="238"/>
      <c r="JY261" s="238"/>
      <c r="JZ261" s="238"/>
      <c r="KA261" s="238"/>
      <c r="KB261" s="238"/>
      <c r="KC261" s="238"/>
      <c r="KD261" s="238"/>
      <c r="KE261" s="238"/>
      <c r="KF261" s="238"/>
      <c r="KG261" s="238"/>
      <c r="KH261" s="238"/>
      <c r="KI261" s="238"/>
      <c r="KJ261" s="238"/>
      <c r="KK261" s="238"/>
      <c r="KL261" s="238"/>
      <c r="KM261" s="238"/>
      <c r="KN261" s="238"/>
      <c r="KO261" s="238"/>
      <c r="KP261" s="238"/>
      <c r="KQ261" s="238"/>
      <c r="KR261" s="238"/>
      <c r="KS261" s="238"/>
      <c r="KT261" s="238"/>
      <c r="KU261" s="238"/>
      <c r="KV261" s="238"/>
      <c r="KW261" s="238"/>
      <c r="KX261" s="238"/>
      <c r="KY261" s="238"/>
      <c r="KZ261" s="238"/>
      <c r="LA261" s="238"/>
      <c r="LB261" s="238"/>
      <c r="LC261" s="238"/>
      <c r="LD261" s="238"/>
      <c r="LE261" s="238"/>
      <c r="LF261" s="238"/>
      <c r="LG261" s="238"/>
      <c r="LH261" s="238"/>
      <c r="LI261" s="238"/>
      <c r="LJ261" s="238"/>
      <c r="LK261" s="238"/>
      <c r="LL261" s="238"/>
      <c r="LM261" s="238"/>
      <c r="LN261" s="238"/>
      <c r="LO261" s="238"/>
      <c r="LP261" s="238"/>
      <c r="LQ261" s="238"/>
      <c r="LR261" s="238"/>
      <c r="LS261" s="238"/>
      <c r="LT261" s="238"/>
      <c r="LU261" s="238"/>
      <c r="LV261" s="238"/>
      <c r="LW261" s="238"/>
      <c r="LX261" s="238"/>
      <c r="LY261" s="238"/>
      <c r="LZ261" s="238"/>
      <c r="MA261" s="238"/>
      <c r="MB261" s="238"/>
      <c r="MC261" s="238"/>
      <c r="MD261" s="238"/>
      <c r="ME261" s="238"/>
      <c r="MF261" s="238"/>
      <c r="MG261" s="238"/>
      <c r="MH261" s="238"/>
      <c r="MI261" s="238"/>
      <c r="MJ261" s="238"/>
      <c r="MK261" s="238"/>
      <c r="ML261" s="238"/>
      <c r="MM261" s="238"/>
      <c r="MN261" s="238"/>
      <c r="MO261" s="238"/>
      <c r="MP261" s="238"/>
      <c r="MQ261" s="238"/>
      <c r="MR261" s="238"/>
      <c r="MS261" s="238"/>
      <c r="MT261" s="238"/>
      <c r="MU261" s="238"/>
      <c r="MV261" s="238"/>
      <c r="MW261" s="238"/>
      <c r="MX261" s="238"/>
      <c r="MY261" s="238"/>
      <c r="MZ261" s="238"/>
      <c r="NA261" s="238"/>
      <c r="NB261" s="238"/>
      <c r="NC261" s="238"/>
      <c r="ND261" s="238"/>
      <c r="NE261" s="238"/>
      <c r="NF261" s="238"/>
      <c r="NG261" s="238"/>
      <c r="NH261" s="238"/>
      <c r="NI261" s="238"/>
      <c r="NJ261" s="238"/>
      <c r="NK261" s="238"/>
      <c r="NL261" s="238"/>
      <c r="NM261" s="238"/>
      <c r="NN261" s="238"/>
      <c r="NO261" s="238"/>
      <c r="NP261" s="238"/>
      <c r="NQ261" s="238"/>
      <c r="NR261" s="238"/>
      <c r="NS261" s="238"/>
      <c r="NT261" s="238"/>
      <c r="NU261" s="238"/>
      <c r="NV261" s="238"/>
      <c r="NW261" s="238"/>
      <c r="NX261" s="238"/>
      <c r="NY261" s="238"/>
      <c r="NZ261" s="238"/>
      <c r="OA261" s="238"/>
      <c r="OB261" s="238"/>
      <c r="OC261" s="238"/>
      <c r="OD261" s="238"/>
      <c r="OE261" s="238"/>
      <c r="OF261" s="238"/>
      <c r="OG261" s="238"/>
      <c r="OH261" s="238"/>
      <c r="OI261" s="238"/>
      <c r="OJ261" s="238"/>
      <c r="OK261" s="238"/>
      <c r="OL261" s="238"/>
      <c r="OM261" s="238"/>
      <c r="ON261" s="238"/>
      <c r="OO261" s="238"/>
      <c r="OP261" s="238"/>
      <c r="OQ261" s="238"/>
      <c r="OR261" s="238"/>
      <c r="OS261" s="238"/>
      <c r="OT261" s="238"/>
      <c r="OU261" s="238"/>
      <c r="OV261" s="238"/>
      <c r="OW261" s="238"/>
      <c r="OX261" s="238"/>
      <c r="OY261" s="238"/>
      <c r="OZ261" s="238"/>
      <c r="PA261" s="238"/>
      <c r="PB261" s="238"/>
      <c r="PC261" s="238"/>
      <c r="PD261" s="238"/>
      <c r="PE261" s="238"/>
      <c r="PF261" s="238"/>
      <c r="PG261" s="238"/>
      <c r="PH261" s="238"/>
      <c r="PI261" s="238"/>
      <c r="PJ261" s="238"/>
      <c r="PK261" s="238"/>
      <c r="PL261" s="238"/>
      <c r="PM261" s="238"/>
      <c r="PN261" s="238"/>
      <c r="PO261" s="238"/>
      <c r="PP261" s="238"/>
      <c r="PQ261" s="238"/>
      <c r="PR261" s="238"/>
      <c r="PS261" s="238"/>
      <c r="PT261" s="238"/>
      <c r="PU261" s="238"/>
      <c r="PV261" s="238"/>
      <c r="PW261" s="238"/>
      <c r="PX261" s="238"/>
      <c r="PY261" s="238"/>
      <c r="PZ261" s="238"/>
      <c r="QA261" s="238"/>
      <c r="QB261" s="238"/>
      <c r="QC261" s="238"/>
      <c r="QD261" s="238"/>
      <c r="QE261" s="238"/>
      <c r="QF261" s="238"/>
      <c r="QG261" s="238"/>
      <c r="QH261" s="238"/>
      <c r="QI261" s="238"/>
      <c r="QJ261" s="238"/>
      <c r="QK261" s="238"/>
      <c r="QL261" s="238"/>
      <c r="QM261" s="238"/>
      <c r="QN261" s="238"/>
      <c r="QO261" s="238"/>
      <c r="QP261" s="238"/>
      <c r="QQ261" s="238"/>
      <c r="QR261" s="238"/>
      <c r="QS261" s="238"/>
      <c r="QT261" s="238"/>
      <c r="QU261" s="238"/>
      <c r="QV261" s="238"/>
      <c r="QW261" s="238"/>
      <c r="QX261" s="238"/>
      <c r="QY261" s="238"/>
      <c r="QZ261" s="238"/>
      <c r="RA261" s="238"/>
      <c r="RB261" s="238"/>
      <c r="RC261" s="238"/>
      <c r="RD261" s="238"/>
      <c r="RE261" s="238"/>
      <c r="RF261" s="238"/>
      <c r="RG261" s="238"/>
      <c r="RH261" s="238"/>
      <c r="RI261" s="238"/>
      <c r="RJ261" s="238"/>
      <c r="RK261" s="238"/>
      <c r="RL261" s="238"/>
      <c r="RM261" s="238"/>
      <c r="RN261" s="238"/>
      <c r="RO261" s="238"/>
      <c r="RP261" s="238"/>
      <c r="RQ261" s="238"/>
      <c r="RR261" s="238"/>
      <c r="RS261" s="238"/>
      <c r="RT261" s="238"/>
      <c r="RU261" s="238"/>
      <c r="RV261" s="238"/>
      <c r="RW261" s="238"/>
      <c r="RX261" s="238"/>
      <c r="RY261" s="238"/>
      <c r="RZ261" s="238"/>
      <c r="SA261" s="238"/>
      <c r="SB261" s="238"/>
      <c r="SC261" s="238"/>
      <c r="SD261" s="238"/>
      <c r="SE261" s="238"/>
      <c r="SF261" s="238"/>
      <c r="SG261" s="238"/>
      <c r="SH261" s="238"/>
      <c r="SI261" s="238"/>
      <c r="SJ261" s="238"/>
      <c r="SK261" s="238"/>
      <c r="SL261" s="238"/>
      <c r="SM261" s="238"/>
      <c r="SN261" s="238"/>
      <c r="SO261" s="238"/>
      <c r="SP261" s="238"/>
      <c r="SQ261" s="238"/>
      <c r="SR261" s="238"/>
      <c r="SS261" s="238"/>
      <c r="ST261" s="238"/>
      <c r="SU261" s="238"/>
      <c r="SV261" s="238"/>
      <c r="SW261" s="238"/>
      <c r="SX261" s="238"/>
      <c r="SY261" s="238"/>
      <c r="SZ261" s="238"/>
      <c r="TA261" s="238"/>
      <c r="TB261" s="238"/>
      <c r="TC261" s="238"/>
      <c r="TD261" s="238"/>
      <c r="TE261" s="238"/>
      <c r="TF261" s="238"/>
      <c r="TG261" s="238"/>
      <c r="TH261" s="238"/>
      <c r="TI261" s="238"/>
      <c r="TJ261" s="238"/>
      <c r="TK261" s="238"/>
      <c r="TL261" s="238"/>
      <c r="TM261" s="238"/>
      <c r="TN261" s="238"/>
      <c r="TO261" s="238"/>
      <c r="TP261" s="238"/>
      <c r="TQ261" s="238"/>
      <c r="TR261" s="238"/>
      <c r="TS261" s="238"/>
      <c r="TT261" s="238"/>
      <c r="TU261" s="238"/>
      <c r="TV261" s="238"/>
      <c r="TW261" s="238"/>
      <c r="TX261" s="238"/>
      <c r="TY261" s="238"/>
      <c r="TZ261" s="238"/>
      <c r="UA261" s="238"/>
      <c r="UB261" s="238"/>
      <c r="UC261" s="238"/>
      <c r="UD261" s="238"/>
      <c r="UE261" s="238"/>
      <c r="UF261" s="238"/>
      <c r="UG261" s="238"/>
      <c r="UH261" s="238"/>
      <c r="UI261" s="238"/>
      <c r="UJ261" s="238"/>
      <c r="UK261" s="238"/>
      <c r="UL261" s="238"/>
      <c r="UM261" s="238"/>
      <c r="UN261" s="238"/>
      <c r="UO261" s="238"/>
      <c r="UP261" s="238"/>
      <c r="UQ261" s="238"/>
      <c r="UR261" s="238"/>
      <c r="US261" s="238"/>
      <c r="UT261" s="238"/>
      <c r="UU261" s="238"/>
      <c r="UV261" s="238"/>
      <c r="UW261" s="238"/>
      <c r="UX261" s="238"/>
      <c r="UY261" s="238"/>
      <c r="UZ261" s="238"/>
      <c r="VA261" s="238"/>
      <c r="VB261" s="238"/>
      <c r="VC261" s="238"/>
      <c r="VD261" s="238"/>
      <c r="VE261" s="238"/>
      <c r="VF261" s="238"/>
      <c r="VG261" s="238"/>
      <c r="VH261" s="238"/>
      <c r="VI261" s="238"/>
      <c r="VJ261" s="238"/>
      <c r="VK261" s="238"/>
      <c r="VL261" s="238"/>
      <c r="VM261" s="238"/>
      <c r="VN261" s="238"/>
      <c r="VO261" s="238"/>
      <c r="VP261" s="238"/>
      <c r="VQ261" s="238"/>
      <c r="VR261" s="238"/>
      <c r="VS261" s="238"/>
      <c r="VT261" s="238"/>
      <c r="VU261" s="238"/>
      <c r="VV261" s="238"/>
      <c r="VW261" s="238"/>
      <c r="VX261" s="238"/>
      <c r="VY261" s="238"/>
      <c r="VZ261" s="238"/>
      <c r="WA261" s="238"/>
      <c r="WB261" s="238"/>
      <c r="WC261" s="238"/>
      <c r="WD261" s="238"/>
      <c r="WE261" s="238"/>
      <c r="WF261" s="238"/>
      <c r="WG261" s="238"/>
      <c r="WH261" s="238"/>
      <c r="WI261" s="238"/>
      <c r="WJ261" s="238"/>
      <c r="WK261" s="238"/>
      <c r="WL261" s="238"/>
      <c r="WM261" s="238"/>
      <c r="WN261" s="238"/>
      <c r="WO261" s="238"/>
      <c r="WP261" s="238"/>
      <c r="WQ261" s="238"/>
      <c r="WR261" s="238"/>
      <c r="WS261" s="238"/>
      <c r="WT261" s="238"/>
      <c r="WU261" s="238"/>
      <c r="WV261" s="238"/>
      <c r="WW261" s="238"/>
      <c r="WX261" s="238"/>
      <c r="WY261" s="238"/>
      <c r="WZ261" s="238"/>
      <c r="XA261" s="238"/>
      <c r="XB261" s="238"/>
      <c r="XC261" s="238"/>
      <c r="XD261" s="238"/>
      <c r="XE261" s="238"/>
      <c r="XF261" s="238"/>
      <c r="XG261" s="238"/>
      <c r="XH261" s="238"/>
      <c r="XI261" s="238"/>
      <c r="XJ261" s="238"/>
      <c r="XK261" s="238"/>
      <c r="XL261" s="238"/>
      <c r="XM261" s="238"/>
      <c r="XN261" s="238"/>
      <c r="XO261" s="238"/>
      <c r="XP261" s="238"/>
      <c r="XQ261" s="238"/>
      <c r="XR261" s="238"/>
      <c r="XS261" s="238"/>
      <c r="XT261" s="238"/>
      <c r="XU261" s="238"/>
      <c r="XV261" s="238"/>
      <c r="XW261" s="238"/>
      <c r="XX261" s="238"/>
      <c r="XY261" s="238"/>
      <c r="XZ261" s="238"/>
      <c r="YA261" s="238"/>
      <c r="YB261" s="238"/>
      <c r="YC261" s="238"/>
      <c r="YD261" s="238"/>
      <c r="YE261" s="238"/>
      <c r="YF261" s="238"/>
      <c r="YG261" s="238"/>
      <c r="YH261" s="238"/>
      <c r="YI261" s="238"/>
      <c r="YJ261" s="238"/>
      <c r="YK261" s="238"/>
      <c r="YL261" s="238"/>
      <c r="YM261" s="238"/>
      <c r="YN261" s="238"/>
      <c r="YO261" s="238"/>
      <c r="YP261" s="238"/>
      <c r="YQ261" s="238"/>
      <c r="YR261" s="238"/>
      <c r="YS261" s="238"/>
      <c r="YT261" s="238"/>
      <c r="YU261" s="238"/>
      <c r="YV261" s="238"/>
      <c r="YW261" s="238"/>
      <c r="YX261" s="238"/>
      <c r="YY261" s="238"/>
      <c r="YZ261" s="238"/>
      <c r="ZA261" s="238"/>
      <c r="ZB261" s="238"/>
      <c r="ZC261" s="238"/>
      <c r="ZD261" s="238"/>
      <c r="ZE261" s="238"/>
      <c r="ZF261" s="238"/>
      <c r="ZG261" s="238"/>
      <c r="ZH261" s="238"/>
      <c r="ZI261" s="238"/>
      <c r="ZJ261" s="238"/>
      <c r="ZK261" s="238"/>
      <c r="ZL261" s="238"/>
      <c r="ZM261" s="238"/>
      <c r="ZN261" s="238"/>
      <c r="ZO261" s="238"/>
      <c r="ZP261" s="238"/>
      <c r="ZQ261" s="238"/>
      <c r="ZR261" s="238"/>
      <c r="ZS261" s="238"/>
      <c r="ZT261" s="238"/>
      <c r="ZU261" s="238"/>
      <c r="ZV261" s="238"/>
      <c r="ZW261" s="238"/>
      <c r="ZX261" s="238"/>
      <c r="ZY261" s="238"/>
      <c r="ZZ261" s="238"/>
      <c r="AAA261" s="238"/>
      <c r="AAB261" s="238"/>
      <c r="AAC261" s="238"/>
      <c r="AAD261" s="238"/>
      <c r="AAE261" s="238"/>
      <c r="AAF261" s="238"/>
      <c r="AAG261" s="238"/>
      <c r="AAH261" s="238"/>
      <c r="AAI261" s="238"/>
      <c r="AAJ261" s="238"/>
      <c r="AAK261" s="238"/>
      <c r="AAL261" s="238"/>
      <c r="AAM261" s="238"/>
      <c r="AAN261" s="238"/>
      <c r="AAO261" s="238"/>
      <c r="AAP261" s="238"/>
      <c r="AAQ261" s="238"/>
      <c r="AAR261" s="238"/>
      <c r="AAS261" s="238"/>
      <c r="AAT261" s="238"/>
      <c r="AAU261" s="238"/>
      <c r="AAV261" s="238"/>
      <c r="AAW261" s="238"/>
      <c r="AAX261" s="238"/>
      <c r="AAY261" s="238"/>
      <c r="AAZ261" s="238"/>
      <c r="ABA261" s="238"/>
      <c r="ABB261" s="238"/>
      <c r="ABC261" s="238"/>
      <c r="ABD261" s="238"/>
      <c r="ABE261" s="238"/>
      <c r="ABF261" s="238"/>
      <c r="ABG261" s="238"/>
      <c r="ABH261" s="238"/>
      <c r="ABI261" s="238"/>
      <c r="ABJ261" s="238"/>
      <c r="ABK261" s="238"/>
      <c r="ABL261" s="238"/>
      <c r="ABM261" s="238"/>
      <c r="ABN261" s="238"/>
      <c r="ABO261" s="238"/>
      <c r="ABP261" s="238"/>
      <c r="ABQ261" s="238"/>
      <c r="ABR261" s="238"/>
      <c r="ABS261" s="238"/>
      <c r="ABT261" s="238"/>
      <c r="ABU261" s="238"/>
      <c r="ABV261" s="238"/>
      <c r="ABW261" s="238"/>
      <c r="ABX261" s="238"/>
      <c r="ABY261" s="238"/>
      <c r="ABZ261" s="238"/>
      <c r="ACA261" s="238"/>
      <c r="ACB261" s="238"/>
      <c r="ACC261" s="238"/>
      <c r="ACD261" s="238"/>
      <c r="ACE261" s="238"/>
      <c r="ACF261" s="238"/>
      <c r="ACG261" s="238"/>
      <c r="ACH261" s="238"/>
      <c r="ACI261" s="238"/>
      <c r="ACJ261" s="238"/>
      <c r="ACK261" s="238"/>
      <c r="ACL261" s="238"/>
      <c r="ACM261" s="238"/>
      <c r="ACN261" s="238"/>
      <c r="ACO261" s="238"/>
      <c r="ACP261" s="238"/>
      <c r="ACQ261" s="238"/>
      <c r="ACR261" s="238"/>
      <c r="ACS261" s="238"/>
      <c r="ACT261" s="238"/>
      <c r="ACU261" s="238"/>
      <c r="ACV261" s="238"/>
      <c r="ACW261" s="238"/>
      <c r="ACX261" s="238"/>
      <c r="ACY261" s="238"/>
      <c r="ACZ261" s="238"/>
      <c r="ADA261" s="238"/>
      <c r="ADB261" s="238"/>
      <c r="ADC261" s="238"/>
      <c r="ADD261" s="238"/>
      <c r="ADE261" s="238"/>
      <c r="ADF261" s="238"/>
      <c r="ADG261" s="238"/>
      <c r="ADH261" s="238"/>
      <c r="ADI261" s="238"/>
      <c r="ADJ261" s="238"/>
      <c r="ADK261" s="238"/>
      <c r="ADL261" s="238"/>
      <c r="ADM261" s="238"/>
      <c r="ADN261" s="238"/>
      <c r="ADO261" s="238"/>
      <c r="ADP261" s="238"/>
      <c r="ADQ261" s="238"/>
      <c r="ADR261" s="238"/>
      <c r="ADS261" s="238"/>
      <c r="ADT261" s="238"/>
      <c r="ADU261" s="238"/>
      <c r="ADV261" s="238"/>
      <c r="ADW261" s="238"/>
      <c r="ADX261" s="238"/>
      <c r="ADY261" s="238"/>
      <c r="ADZ261" s="238"/>
      <c r="AEA261" s="238"/>
      <c r="AEB261" s="238"/>
      <c r="AEC261" s="238"/>
      <c r="AED261" s="238"/>
      <c r="AEE261" s="238"/>
      <c r="AEF261" s="238"/>
      <c r="AEG261" s="238"/>
      <c r="AEH261" s="238"/>
      <c r="AEI261" s="238"/>
      <c r="AEJ261" s="238"/>
      <c r="AEK261" s="238"/>
      <c r="AEL261" s="238"/>
      <c r="AEM261" s="238"/>
      <c r="AEN261" s="238"/>
      <c r="AEO261" s="238"/>
      <c r="AEP261" s="238"/>
      <c r="AEQ261" s="238"/>
      <c r="AER261" s="238"/>
      <c r="AES261" s="238"/>
      <c r="AET261" s="238"/>
      <c r="AEU261" s="238"/>
      <c r="AEV261" s="238"/>
      <c r="AEW261" s="238"/>
      <c r="AEX261" s="238"/>
      <c r="AEY261" s="238"/>
      <c r="AEZ261" s="238"/>
      <c r="AFA261" s="238"/>
      <c r="AFB261" s="238"/>
      <c r="AFC261" s="238"/>
      <c r="AFD261" s="238"/>
      <c r="AFE261" s="238"/>
      <c r="AFF261" s="238"/>
      <c r="AFG261" s="238"/>
      <c r="AFH261" s="238"/>
      <c r="AFI261" s="238"/>
      <c r="AFJ261" s="238"/>
      <c r="AFK261" s="238"/>
      <c r="AFL261" s="238"/>
      <c r="AFM261" s="238"/>
      <c r="AFN261" s="238"/>
      <c r="AFO261" s="238"/>
      <c r="AFP261" s="238"/>
      <c r="AFQ261" s="238"/>
      <c r="AFR261" s="238"/>
      <c r="AFS261" s="238"/>
      <c r="AFT261" s="238"/>
      <c r="AFU261" s="238"/>
      <c r="AFV261" s="238"/>
      <c r="AFW261" s="238"/>
      <c r="AFX261" s="238"/>
      <c r="AFY261" s="238"/>
      <c r="AFZ261" s="238"/>
      <c r="AGA261" s="238"/>
      <c r="AGB261" s="238"/>
      <c r="AGC261" s="238"/>
      <c r="AGD261" s="238"/>
      <c r="AGE261" s="238"/>
      <c r="AGF261" s="238"/>
      <c r="AGG261" s="238"/>
      <c r="AGH261" s="238"/>
      <c r="AGI261" s="238"/>
      <c r="AGJ261" s="238"/>
      <c r="AGK261" s="238"/>
      <c r="AGL261" s="238"/>
      <c r="AGM261" s="238"/>
      <c r="AGN261" s="238"/>
      <c r="AGO261" s="238"/>
      <c r="AGP261" s="238"/>
      <c r="AGQ261" s="238"/>
      <c r="AGR261" s="238"/>
      <c r="AGS261" s="238"/>
      <c r="AGT261" s="238"/>
      <c r="AGU261" s="238"/>
      <c r="AGV261" s="238"/>
      <c r="AGW261" s="238"/>
      <c r="AGX261" s="238"/>
      <c r="AGY261" s="238"/>
      <c r="AGZ261" s="238"/>
      <c r="AHA261" s="238"/>
      <c r="AHB261" s="238"/>
      <c r="AHC261" s="238"/>
      <c r="AHD261" s="238"/>
      <c r="AHE261" s="238"/>
      <c r="AHF261" s="238"/>
      <c r="AHG261" s="238"/>
      <c r="AHH261" s="238"/>
      <c r="AHI261" s="238"/>
      <c r="AHJ261" s="238"/>
      <c r="AHK261" s="238"/>
      <c r="AHL261" s="238"/>
      <c r="AHM261" s="238"/>
      <c r="AHN261" s="238"/>
      <c r="AHO261" s="238"/>
      <c r="AHP261" s="238"/>
      <c r="AHQ261" s="238"/>
      <c r="AHR261" s="238"/>
      <c r="AHS261" s="238"/>
      <c r="AHT261" s="238"/>
      <c r="AHU261" s="238"/>
      <c r="AHV261" s="238"/>
      <c r="AHW261" s="238"/>
      <c r="AHX261" s="238"/>
      <c r="AHY261" s="238"/>
      <c r="AHZ261" s="238"/>
      <c r="AIA261" s="238"/>
      <c r="AIB261" s="238"/>
      <c r="AIC261" s="238"/>
      <c r="AID261" s="238"/>
      <c r="AIE261" s="238"/>
      <c r="AIF261" s="238"/>
      <c r="AIG261" s="238"/>
      <c r="AIH261" s="238"/>
      <c r="AII261" s="238"/>
      <c r="AIJ261" s="238"/>
      <c r="AIK261" s="238"/>
      <c r="AIL261" s="238"/>
      <c r="AIM261" s="238"/>
      <c r="AIN261" s="238"/>
      <c r="AIO261" s="238"/>
      <c r="AIP261" s="238"/>
      <c r="AIQ261" s="238"/>
      <c r="AIR261" s="238"/>
      <c r="AIS261" s="238"/>
      <c r="AIT261" s="238"/>
      <c r="AIU261" s="238"/>
      <c r="AIV261" s="238"/>
      <c r="AIW261" s="238"/>
      <c r="AIX261" s="238"/>
      <c r="AIY261" s="238"/>
      <c r="AIZ261" s="238"/>
      <c r="AJA261" s="238"/>
      <c r="AJB261" s="238"/>
      <c r="AJC261" s="238"/>
      <c r="AJD261" s="238"/>
      <c r="AJE261" s="238"/>
      <c r="AJF261" s="238"/>
      <c r="AJG261" s="238"/>
      <c r="AJH261" s="238"/>
      <c r="AJI261" s="238"/>
      <c r="AJJ261" s="238"/>
      <c r="AJK261" s="238"/>
      <c r="AJL261" s="238"/>
      <c r="AJM261" s="238"/>
      <c r="AJN261" s="238"/>
      <c r="AJO261" s="238"/>
      <c r="AJP261" s="238"/>
      <c r="AJQ261" s="238"/>
      <c r="AJR261" s="238"/>
      <c r="AJS261" s="238"/>
      <c r="AJT261" s="238"/>
      <c r="AJU261" s="238"/>
      <c r="AJV261" s="238"/>
      <c r="AJW261" s="238"/>
      <c r="AJX261" s="238"/>
      <c r="AJY261" s="238"/>
      <c r="AJZ261" s="238"/>
      <c r="AKA261" s="238"/>
      <c r="AKB261" s="238"/>
      <c r="AKC261" s="238"/>
      <c r="AKD261" s="238"/>
      <c r="AKE261" s="238"/>
      <c r="AKF261" s="238"/>
      <c r="AKG261" s="238"/>
      <c r="AKH261" s="238"/>
      <c r="AKI261" s="238"/>
      <c r="AKJ261" s="238"/>
      <c r="AKK261" s="238"/>
      <c r="AKL261" s="238"/>
      <c r="AKM261" s="238"/>
      <c r="AKN261" s="238"/>
      <c r="AKO261" s="238"/>
      <c r="AKP261" s="238"/>
      <c r="AKQ261" s="238"/>
      <c r="AKR261" s="238"/>
      <c r="AKS261" s="238"/>
      <c r="AKT261" s="238"/>
      <c r="AKU261" s="238"/>
      <c r="AKV261" s="238"/>
      <c r="AKW261" s="238"/>
      <c r="AKX261" s="238"/>
      <c r="AKY261" s="238"/>
      <c r="AKZ261" s="238"/>
      <c r="ALA261" s="238"/>
      <c r="ALB261" s="238"/>
      <c r="ALC261" s="238"/>
      <c r="ALD261" s="238"/>
      <c r="ALE261" s="238"/>
      <c r="ALF261" s="238"/>
      <c r="ALG261" s="238"/>
      <c r="ALH261" s="238"/>
      <c r="ALI261" s="238"/>
      <c r="ALJ261" s="238"/>
      <c r="ALK261" s="238"/>
      <c r="ALL261" s="238"/>
      <c r="ALM261" s="238"/>
      <c r="ALN261" s="238"/>
      <c r="ALO261" s="238"/>
      <c r="ALP261" s="238"/>
      <c r="ALQ261" s="238"/>
      <c r="ALR261" s="238"/>
      <c r="ALS261" s="238"/>
      <c r="ALT261" s="238"/>
      <c r="ALU261" s="238"/>
      <c r="ALV261" s="238"/>
      <c r="ALW261" s="238"/>
      <c r="ALX261" s="238"/>
      <c r="ALY261" s="238"/>
      <c r="ALZ261" s="238"/>
      <c r="AMA261" s="238"/>
      <c r="AMB261" s="238"/>
      <c r="AMC261" s="238"/>
      <c r="AMD261" s="238"/>
      <c r="AME261" s="238"/>
      <c r="AMF261" s="238"/>
      <c r="AMG261" s="238"/>
      <c r="AMH261" s="238"/>
      <c r="AMI261" s="238"/>
      <c r="AMJ261" s="238"/>
      <c r="AMK261" s="238"/>
    </row>
    <row r="262" spans="1:1025" s="240" customFormat="1" ht="25.5" x14ac:dyDescent="0.2">
      <c r="A262" s="270">
        <f>MAX(A256:A261)+0.01</f>
        <v>4.2199999999999953</v>
      </c>
      <c r="B262" s="261" t="s">
        <v>601</v>
      </c>
      <c r="C262" s="260" t="s">
        <v>602</v>
      </c>
      <c r="D262" s="261" t="s">
        <v>581</v>
      </c>
      <c r="E262" s="262">
        <v>14</v>
      </c>
      <c r="F262" s="359"/>
      <c r="G262" s="267">
        <f>E262*F262</f>
        <v>0</v>
      </c>
      <c r="H262" s="238"/>
      <c r="I262" s="239"/>
      <c r="J262" s="239"/>
      <c r="L262" s="241"/>
      <c r="N262" s="238"/>
      <c r="O262" s="238"/>
      <c r="P262" s="238"/>
      <c r="Q262" s="238"/>
      <c r="R262" s="238"/>
      <c r="S262" s="238"/>
      <c r="T262" s="238"/>
      <c r="U262" s="238"/>
      <c r="V262" s="238"/>
      <c r="W262" s="238"/>
      <c r="X262" s="238"/>
      <c r="Y262" s="238"/>
      <c r="Z262" s="238"/>
      <c r="AA262" s="238"/>
      <c r="AB262" s="238"/>
      <c r="AC262" s="238"/>
      <c r="AD262" s="238"/>
      <c r="AE262" s="238"/>
      <c r="AF262" s="238"/>
      <c r="AG262" s="238"/>
      <c r="AH262" s="238"/>
      <c r="AI262" s="238"/>
      <c r="AJ262" s="238"/>
      <c r="AK262" s="238"/>
      <c r="AL262" s="238"/>
      <c r="AM262" s="238"/>
      <c r="AN262" s="238"/>
      <c r="AO262" s="238"/>
      <c r="AP262" s="238"/>
      <c r="AQ262" s="238"/>
      <c r="AR262" s="238"/>
      <c r="AS262" s="238"/>
      <c r="AT262" s="238"/>
      <c r="AU262" s="238"/>
      <c r="AV262" s="238"/>
      <c r="AW262" s="238"/>
      <c r="AX262" s="238"/>
      <c r="AY262" s="238"/>
      <c r="AZ262" s="238"/>
      <c r="BA262" s="238"/>
      <c r="BB262" s="238"/>
      <c r="BC262" s="238"/>
      <c r="BD262" s="238"/>
      <c r="BE262" s="238"/>
      <c r="BF262" s="238"/>
      <c r="BG262" s="238"/>
      <c r="BH262" s="238"/>
      <c r="BI262" s="238"/>
      <c r="BJ262" s="238"/>
      <c r="BK262" s="238"/>
      <c r="BL262" s="238"/>
      <c r="BM262" s="238"/>
      <c r="BN262" s="238"/>
      <c r="BO262" s="238"/>
      <c r="BP262" s="238"/>
      <c r="BQ262" s="238"/>
      <c r="BR262" s="238"/>
      <c r="BS262" s="238"/>
      <c r="BT262" s="238"/>
      <c r="BU262" s="238"/>
      <c r="BV262" s="238"/>
      <c r="BW262" s="238"/>
      <c r="BX262" s="238"/>
      <c r="BY262" s="238"/>
      <c r="BZ262" s="238"/>
      <c r="CA262" s="238"/>
      <c r="CB262" s="238"/>
      <c r="CC262" s="238"/>
      <c r="CD262" s="238"/>
      <c r="CE262" s="238"/>
      <c r="CF262" s="238"/>
      <c r="CG262" s="238"/>
      <c r="CH262" s="238"/>
      <c r="CI262" s="238"/>
      <c r="CJ262" s="238"/>
      <c r="CK262" s="238"/>
      <c r="CL262" s="238"/>
      <c r="CM262" s="238"/>
      <c r="CN262" s="238"/>
      <c r="CO262" s="238"/>
      <c r="CP262" s="238"/>
      <c r="CQ262" s="238"/>
      <c r="CR262" s="238"/>
      <c r="CS262" s="238"/>
      <c r="CT262" s="238"/>
      <c r="CU262" s="238"/>
      <c r="CV262" s="238"/>
      <c r="CW262" s="238"/>
      <c r="CX262" s="238"/>
      <c r="CY262" s="238"/>
      <c r="CZ262" s="238"/>
      <c r="DA262" s="238"/>
      <c r="DB262" s="238"/>
      <c r="DC262" s="238"/>
      <c r="DD262" s="238"/>
      <c r="DE262" s="238"/>
      <c r="DF262" s="238"/>
      <c r="DG262" s="238"/>
      <c r="DH262" s="238"/>
      <c r="DI262" s="238"/>
      <c r="DJ262" s="238"/>
      <c r="DK262" s="238"/>
      <c r="DL262" s="238"/>
      <c r="DM262" s="238"/>
      <c r="DN262" s="238"/>
      <c r="DO262" s="238"/>
      <c r="DP262" s="238"/>
      <c r="DQ262" s="238"/>
      <c r="DR262" s="238"/>
      <c r="DS262" s="238"/>
      <c r="DT262" s="238"/>
      <c r="DU262" s="238"/>
      <c r="DV262" s="238"/>
      <c r="DW262" s="238"/>
      <c r="DX262" s="238"/>
      <c r="DY262" s="238"/>
      <c r="DZ262" s="238"/>
      <c r="EA262" s="238"/>
      <c r="EB262" s="238"/>
      <c r="EC262" s="238"/>
      <c r="ED262" s="238"/>
      <c r="EE262" s="238"/>
      <c r="EF262" s="238"/>
      <c r="EG262" s="238"/>
      <c r="EH262" s="238"/>
      <c r="EI262" s="238"/>
      <c r="EJ262" s="238"/>
      <c r="EK262" s="238"/>
      <c r="EL262" s="238"/>
      <c r="EM262" s="238"/>
      <c r="EN262" s="238"/>
      <c r="EO262" s="238"/>
      <c r="EP262" s="238"/>
      <c r="EQ262" s="238"/>
      <c r="ER262" s="238"/>
      <c r="ES262" s="238"/>
      <c r="ET262" s="238"/>
      <c r="EU262" s="238"/>
      <c r="EV262" s="238"/>
      <c r="EW262" s="238"/>
      <c r="EX262" s="238"/>
      <c r="EY262" s="238"/>
      <c r="EZ262" s="238"/>
      <c r="FA262" s="238"/>
      <c r="FB262" s="238"/>
      <c r="FC262" s="238"/>
      <c r="FD262" s="238"/>
      <c r="FE262" s="238"/>
      <c r="FF262" s="238"/>
      <c r="FG262" s="238"/>
      <c r="FH262" s="238"/>
      <c r="FI262" s="238"/>
      <c r="FJ262" s="238"/>
      <c r="FK262" s="238"/>
      <c r="FL262" s="238"/>
      <c r="FM262" s="238"/>
      <c r="FN262" s="238"/>
      <c r="FO262" s="238"/>
      <c r="FP262" s="238"/>
      <c r="FQ262" s="238"/>
      <c r="FR262" s="238"/>
      <c r="FS262" s="238"/>
      <c r="FT262" s="238"/>
      <c r="FU262" s="238"/>
      <c r="FV262" s="238"/>
      <c r="FW262" s="238"/>
      <c r="FX262" s="238"/>
      <c r="FY262" s="238"/>
      <c r="FZ262" s="238"/>
      <c r="GA262" s="238"/>
      <c r="GB262" s="238"/>
      <c r="GC262" s="238"/>
      <c r="GD262" s="238"/>
      <c r="GE262" s="238"/>
      <c r="GF262" s="238"/>
      <c r="GG262" s="238"/>
      <c r="GH262" s="238"/>
      <c r="GI262" s="238"/>
      <c r="GJ262" s="238"/>
      <c r="GK262" s="238"/>
      <c r="GL262" s="238"/>
      <c r="GM262" s="238"/>
      <c r="GN262" s="238"/>
      <c r="GO262" s="238"/>
      <c r="GP262" s="238"/>
      <c r="GQ262" s="238"/>
      <c r="GR262" s="238"/>
      <c r="GS262" s="238"/>
      <c r="GT262" s="238"/>
      <c r="GU262" s="238"/>
      <c r="GV262" s="238"/>
      <c r="GW262" s="238"/>
      <c r="GX262" s="238"/>
      <c r="GY262" s="238"/>
      <c r="GZ262" s="238"/>
      <c r="HA262" s="238"/>
      <c r="HB262" s="238"/>
      <c r="HC262" s="238"/>
      <c r="HD262" s="238"/>
      <c r="HE262" s="238"/>
      <c r="HF262" s="238"/>
      <c r="HG262" s="238"/>
      <c r="HH262" s="238"/>
      <c r="HI262" s="238"/>
      <c r="HJ262" s="238"/>
      <c r="HK262" s="238"/>
      <c r="HL262" s="238"/>
      <c r="HM262" s="238"/>
      <c r="HN262" s="238"/>
      <c r="HO262" s="238"/>
      <c r="HP262" s="238"/>
      <c r="HQ262" s="238"/>
      <c r="HR262" s="238"/>
      <c r="HS262" s="238"/>
      <c r="HT262" s="238"/>
      <c r="HU262" s="238"/>
      <c r="HV262" s="238"/>
      <c r="HW262" s="238"/>
      <c r="HX262" s="238"/>
      <c r="HY262" s="238"/>
      <c r="HZ262" s="238"/>
      <c r="IA262" s="238"/>
      <c r="IB262" s="238"/>
      <c r="IC262" s="238"/>
      <c r="ID262" s="238"/>
      <c r="IE262" s="238"/>
      <c r="IF262" s="238"/>
      <c r="IG262" s="238"/>
      <c r="IH262" s="238"/>
      <c r="II262" s="238"/>
      <c r="IJ262" s="238"/>
      <c r="IK262" s="238"/>
      <c r="IL262" s="238"/>
      <c r="IM262" s="238"/>
      <c r="IN262" s="238"/>
      <c r="IO262" s="238"/>
      <c r="IP262" s="238"/>
      <c r="IQ262" s="238"/>
      <c r="IR262" s="238"/>
      <c r="IS262" s="238"/>
      <c r="IT262" s="238"/>
      <c r="IU262" s="238"/>
      <c r="IV262" s="238"/>
      <c r="IW262" s="238"/>
      <c r="IX262" s="238"/>
      <c r="IY262" s="238"/>
      <c r="IZ262" s="238"/>
      <c r="JA262" s="238"/>
      <c r="JB262" s="238"/>
      <c r="JC262" s="238"/>
      <c r="JD262" s="238"/>
      <c r="JE262" s="238"/>
      <c r="JF262" s="238"/>
      <c r="JG262" s="238"/>
      <c r="JH262" s="238"/>
      <c r="JI262" s="238"/>
      <c r="JJ262" s="238"/>
      <c r="JK262" s="238"/>
      <c r="JL262" s="238"/>
      <c r="JM262" s="238"/>
      <c r="JN262" s="238"/>
      <c r="JO262" s="238"/>
      <c r="JP262" s="238"/>
      <c r="JQ262" s="238"/>
      <c r="JR262" s="238"/>
      <c r="JS262" s="238"/>
      <c r="JT262" s="238"/>
      <c r="JU262" s="238"/>
      <c r="JV262" s="238"/>
      <c r="JW262" s="238"/>
      <c r="JX262" s="238"/>
      <c r="JY262" s="238"/>
      <c r="JZ262" s="238"/>
      <c r="KA262" s="238"/>
      <c r="KB262" s="238"/>
      <c r="KC262" s="238"/>
      <c r="KD262" s="238"/>
      <c r="KE262" s="238"/>
      <c r="KF262" s="238"/>
      <c r="KG262" s="238"/>
      <c r="KH262" s="238"/>
      <c r="KI262" s="238"/>
      <c r="KJ262" s="238"/>
      <c r="KK262" s="238"/>
      <c r="KL262" s="238"/>
      <c r="KM262" s="238"/>
      <c r="KN262" s="238"/>
      <c r="KO262" s="238"/>
      <c r="KP262" s="238"/>
      <c r="KQ262" s="238"/>
      <c r="KR262" s="238"/>
      <c r="KS262" s="238"/>
      <c r="KT262" s="238"/>
      <c r="KU262" s="238"/>
      <c r="KV262" s="238"/>
      <c r="KW262" s="238"/>
      <c r="KX262" s="238"/>
      <c r="KY262" s="238"/>
      <c r="KZ262" s="238"/>
      <c r="LA262" s="238"/>
      <c r="LB262" s="238"/>
      <c r="LC262" s="238"/>
      <c r="LD262" s="238"/>
      <c r="LE262" s="238"/>
      <c r="LF262" s="238"/>
      <c r="LG262" s="238"/>
      <c r="LH262" s="238"/>
      <c r="LI262" s="238"/>
      <c r="LJ262" s="238"/>
      <c r="LK262" s="238"/>
      <c r="LL262" s="238"/>
      <c r="LM262" s="238"/>
      <c r="LN262" s="238"/>
      <c r="LO262" s="238"/>
      <c r="LP262" s="238"/>
      <c r="LQ262" s="238"/>
      <c r="LR262" s="238"/>
      <c r="LS262" s="238"/>
      <c r="LT262" s="238"/>
      <c r="LU262" s="238"/>
      <c r="LV262" s="238"/>
      <c r="LW262" s="238"/>
      <c r="LX262" s="238"/>
      <c r="LY262" s="238"/>
      <c r="LZ262" s="238"/>
      <c r="MA262" s="238"/>
      <c r="MB262" s="238"/>
      <c r="MC262" s="238"/>
      <c r="MD262" s="238"/>
      <c r="ME262" s="238"/>
      <c r="MF262" s="238"/>
      <c r="MG262" s="238"/>
      <c r="MH262" s="238"/>
      <c r="MI262" s="238"/>
      <c r="MJ262" s="238"/>
      <c r="MK262" s="238"/>
      <c r="ML262" s="238"/>
      <c r="MM262" s="238"/>
      <c r="MN262" s="238"/>
      <c r="MO262" s="238"/>
      <c r="MP262" s="238"/>
      <c r="MQ262" s="238"/>
      <c r="MR262" s="238"/>
      <c r="MS262" s="238"/>
      <c r="MT262" s="238"/>
      <c r="MU262" s="238"/>
      <c r="MV262" s="238"/>
      <c r="MW262" s="238"/>
      <c r="MX262" s="238"/>
      <c r="MY262" s="238"/>
      <c r="MZ262" s="238"/>
      <c r="NA262" s="238"/>
      <c r="NB262" s="238"/>
      <c r="NC262" s="238"/>
      <c r="ND262" s="238"/>
      <c r="NE262" s="238"/>
      <c r="NF262" s="238"/>
      <c r="NG262" s="238"/>
      <c r="NH262" s="238"/>
      <c r="NI262" s="238"/>
      <c r="NJ262" s="238"/>
      <c r="NK262" s="238"/>
      <c r="NL262" s="238"/>
      <c r="NM262" s="238"/>
      <c r="NN262" s="238"/>
      <c r="NO262" s="238"/>
      <c r="NP262" s="238"/>
      <c r="NQ262" s="238"/>
      <c r="NR262" s="238"/>
      <c r="NS262" s="238"/>
      <c r="NT262" s="238"/>
      <c r="NU262" s="238"/>
      <c r="NV262" s="238"/>
      <c r="NW262" s="238"/>
      <c r="NX262" s="238"/>
      <c r="NY262" s="238"/>
      <c r="NZ262" s="238"/>
      <c r="OA262" s="238"/>
      <c r="OB262" s="238"/>
      <c r="OC262" s="238"/>
      <c r="OD262" s="238"/>
      <c r="OE262" s="238"/>
      <c r="OF262" s="238"/>
      <c r="OG262" s="238"/>
      <c r="OH262" s="238"/>
      <c r="OI262" s="238"/>
      <c r="OJ262" s="238"/>
      <c r="OK262" s="238"/>
      <c r="OL262" s="238"/>
      <c r="OM262" s="238"/>
      <c r="ON262" s="238"/>
      <c r="OO262" s="238"/>
      <c r="OP262" s="238"/>
      <c r="OQ262" s="238"/>
      <c r="OR262" s="238"/>
      <c r="OS262" s="238"/>
      <c r="OT262" s="238"/>
      <c r="OU262" s="238"/>
      <c r="OV262" s="238"/>
      <c r="OW262" s="238"/>
      <c r="OX262" s="238"/>
      <c r="OY262" s="238"/>
      <c r="OZ262" s="238"/>
      <c r="PA262" s="238"/>
      <c r="PB262" s="238"/>
      <c r="PC262" s="238"/>
      <c r="PD262" s="238"/>
      <c r="PE262" s="238"/>
      <c r="PF262" s="238"/>
      <c r="PG262" s="238"/>
      <c r="PH262" s="238"/>
      <c r="PI262" s="238"/>
      <c r="PJ262" s="238"/>
      <c r="PK262" s="238"/>
      <c r="PL262" s="238"/>
      <c r="PM262" s="238"/>
      <c r="PN262" s="238"/>
      <c r="PO262" s="238"/>
      <c r="PP262" s="238"/>
      <c r="PQ262" s="238"/>
      <c r="PR262" s="238"/>
      <c r="PS262" s="238"/>
      <c r="PT262" s="238"/>
      <c r="PU262" s="238"/>
      <c r="PV262" s="238"/>
      <c r="PW262" s="238"/>
      <c r="PX262" s="238"/>
      <c r="PY262" s="238"/>
      <c r="PZ262" s="238"/>
      <c r="QA262" s="238"/>
      <c r="QB262" s="238"/>
      <c r="QC262" s="238"/>
      <c r="QD262" s="238"/>
      <c r="QE262" s="238"/>
      <c r="QF262" s="238"/>
      <c r="QG262" s="238"/>
      <c r="QH262" s="238"/>
      <c r="QI262" s="238"/>
      <c r="QJ262" s="238"/>
      <c r="QK262" s="238"/>
      <c r="QL262" s="238"/>
      <c r="QM262" s="238"/>
      <c r="QN262" s="238"/>
      <c r="QO262" s="238"/>
      <c r="QP262" s="238"/>
      <c r="QQ262" s="238"/>
      <c r="QR262" s="238"/>
      <c r="QS262" s="238"/>
      <c r="QT262" s="238"/>
      <c r="QU262" s="238"/>
      <c r="QV262" s="238"/>
      <c r="QW262" s="238"/>
      <c r="QX262" s="238"/>
      <c r="QY262" s="238"/>
      <c r="QZ262" s="238"/>
      <c r="RA262" s="238"/>
      <c r="RB262" s="238"/>
      <c r="RC262" s="238"/>
      <c r="RD262" s="238"/>
      <c r="RE262" s="238"/>
      <c r="RF262" s="238"/>
      <c r="RG262" s="238"/>
      <c r="RH262" s="238"/>
      <c r="RI262" s="238"/>
      <c r="RJ262" s="238"/>
      <c r="RK262" s="238"/>
      <c r="RL262" s="238"/>
      <c r="RM262" s="238"/>
      <c r="RN262" s="238"/>
      <c r="RO262" s="238"/>
      <c r="RP262" s="238"/>
      <c r="RQ262" s="238"/>
      <c r="RR262" s="238"/>
      <c r="RS262" s="238"/>
      <c r="RT262" s="238"/>
      <c r="RU262" s="238"/>
      <c r="RV262" s="238"/>
      <c r="RW262" s="238"/>
      <c r="RX262" s="238"/>
      <c r="RY262" s="238"/>
      <c r="RZ262" s="238"/>
      <c r="SA262" s="238"/>
      <c r="SB262" s="238"/>
      <c r="SC262" s="238"/>
      <c r="SD262" s="238"/>
      <c r="SE262" s="238"/>
      <c r="SF262" s="238"/>
      <c r="SG262" s="238"/>
      <c r="SH262" s="238"/>
      <c r="SI262" s="238"/>
      <c r="SJ262" s="238"/>
      <c r="SK262" s="238"/>
      <c r="SL262" s="238"/>
      <c r="SM262" s="238"/>
      <c r="SN262" s="238"/>
      <c r="SO262" s="238"/>
      <c r="SP262" s="238"/>
      <c r="SQ262" s="238"/>
      <c r="SR262" s="238"/>
      <c r="SS262" s="238"/>
      <c r="ST262" s="238"/>
      <c r="SU262" s="238"/>
      <c r="SV262" s="238"/>
      <c r="SW262" s="238"/>
      <c r="SX262" s="238"/>
      <c r="SY262" s="238"/>
      <c r="SZ262" s="238"/>
      <c r="TA262" s="238"/>
      <c r="TB262" s="238"/>
      <c r="TC262" s="238"/>
      <c r="TD262" s="238"/>
      <c r="TE262" s="238"/>
      <c r="TF262" s="238"/>
      <c r="TG262" s="238"/>
      <c r="TH262" s="238"/>
      <c r="TI262" s="238"/>
      <c r="TJ262" s="238"/>
      <c r="TK262" s="238"/>
      <c r="TL262" s="238"/>
      <c r="TM262" s="238"/>
      <c r="TN262" s="238"/>
      <c r="TO262" s="238"/>
      <c r="TP262" s="238"/>
      <c r="TQ262" s="238"/>
      <c r="TR262" s="238"/>
      <c r="TS262" s="238"/>
      <c r="TT262" s="238"/>
      <c r="TU262" s="238"/>
      <c r="TV262" s="238"/>
      <c r="TW262" s="238"/>
      <c r="TX262" s="238"/>
      <c r="TY262" s="238"/>
      <c r="TZ262" s="238"/>
      <c r="UA262" s="238"/>
      <c r="UB262" s="238"/>
      <c r="UC262" s="238"/>
      <c r="UD262" s="238"/>
      <c r="UE262" s="238"/>
      <c r="UF262" s="238"/>
      <c r="UG262" s="238"/>
      <c r="UH262" s="238"/>
      <c r="UI262" s="238"/>
      <c r="UJ262" s="238"/>
      <c r="UK262" s="238"/>
      <c r="UL262" s="238"/>
      <c r="UM262" s="238"/>
      <c r="UN262" s="238"/>
      <c r="UO262" s="238"/>
      <c r="UP262" s="238"/>
      <c r="UQ262" s="238"/>
      <c r="UR262" s="238"/>
      <c r="US262" s="238"/>
      <c r="UT262" s="238"/>
      <c r="UU262" s="238"/>
      <c r="UV262" s="238"/>
      <c r="UW262" s="238"/>
      <c r="UX262" s="238"/>
      <c r="UY262" s="238"/>
      <c r="UZ262" s="238"/>
      <c r="VA262" s="238"/>
      <c r="VB262" s="238"/>
      <c r="VC262" s="238"/>
      <c r="VD262" s="238"/>
      <c r="VE262" s="238"/>
      <c r="VF262" s="238"/>
      <c r="VG262" s="238"/>
      <c r="VH262" s="238"/>
      <c r="VI262" s="238"/>
      <c r="VJ262" s="238"/>
      <c r="VK262" s="238"/>
      <c r="VL262" s="238"/>
      <c r="VM262" s="238"/>
      <c r="VN262" s="238"/>
      <c r="VO262" s="238"/>
      <c r="VP262" s="238"/>
      <c r="VQ262" s="238"/>
      <c r="VR262" s="238"/>
      <c r="VS262" s="238"/>
      <c r="VT262" s="238"/>
      <c r="VU262" s="238"/>
      <c r="VV262" s="238"/>
      <c r="VW262" s="238"/>
      <c r="VX262" s="238"/>
      <c r="VY262" s="238"/>
      <c r="VZ262" s="238"/>
      <c r="WA262" s="238"/>
      <c r="WB262" s="238"/>
      <c r="WC262" s="238"/>
      <c r="WD262" s="238"/>
      <c r="WE262" s="238"/>
      <c r="WF262" s="238"/>
      <c r="WG262" s="238"/>
      <c r="WH262" s="238"/>
      <c r="WI262" s="238"/>
      <c r="WJ262" s="238"/>
      <c r="WK262" s="238"/>
      <c r="WL262" s="238"/>
      <c r="WM262" s="238"/>
      <c r="WN262" s="238"/>
      <c r="WO262" s="238"/>
      <c r="WP262" s="238"/>
      <c r="WQ262" s="238"/>
      <c r="WR262" s="238"/>
      <c r="WS262" s="238"/>
      <c r="WT262" s="238"/>
      <c r="WU262" s="238"/>
      <c r="WV262" s="238"/>
      <c r="WW262" s="238"/>
      <c r="WX262" s="238"/>
      <c r="WY262" s="238"/>
      <c r="WZ262" s="238"/>
      <c r="XA262" s="238"/>
      <c r="XB262" s="238"/>
      <c r="XC262" s="238"/>
      <c r="XD262" s="238"/>
      <c r="XE262" s="238"/>
      <c r="XF262" s="238"/>
      <c r="XG262" s="238"/>
      <c r="XH262" s="238"/>
      <c r="XI262" s="238"/>
      <c r="XJ262" s="238"/>
      <c r="XK262" s="238"/>
      <c r="XL262" s="238"/>
      <c r="XM262" s="238"/>
      <c r="XN262" s="238"/>
      <c r="XO262" s="238"/>
      <c r="XP262" s="238"/>
      <c r="XQ262" s="238"/>
      <c r="XR262" s="238"/>
      <c r="XS262" s="238"/>
      <c r="XT262" s="238"/>
      <c r="XU262" s="238"/>
      <c r="XV262" s="238"/>
      <c r="XW262" s="238"/>
      <c r="XX262" s="238"/>
      <c r="XY262" s="238"/>
      <c r="XZ262" s="238"/>
      <c r="YA262" s="238"/>
      <c r="YB262" s="238"/>
      <c r="YC262" s="238"/>
      <c r="YD262" s="238"/>
      <c r="YE262" s="238"/>
      <c r="YF262" s="238"/>
      <c r="YG262" s="238"/>
      <c r="YH262" s="238"/>
      <c r="YI262" s="238"/>
      <c r="YJ262" s="238"/>
      <c r="YK262" s="238"/>
      <c r="YL262" s="238"/>
      <c r="YM262" s="238"/>
      <c r="YN262" s="238"/>
      <c r="YO262" s="238"/>
      <c r="YP262" s="238"/>
      <c r="YQ262" s="238"/>
      <c r="YR262" s="238"/>
      <c r="YS262" s="238"/>
      <c r="YT262" s="238"/>
      <c r="YU262" s="238"/>
      <c r="YV262" s="238"/>
      <c r="YW262" s="238"/>
      <c r="YX262" s="238"/>
      <c r="YY262" s="238"/>
      <c r="YZ262" s="238"/>
      <c r="ZA262" s="238"/>
      <c r="ZB262" s="238"/>
      <c r="ZC262" s="238"/>
      <c r="ZD262" s="238"/>
      <c r="ZE262" s="238"/>
      <c r="ZF262" s="238"/>
      <c r="ZG262" s="238"/>
      <c r="ZH262" s="238"/>
      <c r="ZI262" s="238"/>
      <c r="ZJ262" s="238"/>
      <c r="ZK262" s="238"/>
      <c r="ZL262" s="238"/>
      <c r="ZM262" s="238"/>
      <c r="ZN262" s="238"/>
      <c r="ZO262" s="238"/>
      <c r="ZP262" s="238"/>
      <c r="ZQ262" s="238"/>
      <c r="ZR262" s="238"/>
      <c r="ZS262" s="238"/>
      <c r="ZT262" s="238"/>
      <c r="ZU262" s="238"/>
      <c r="ZV262" s="238"/>
      <c r="ZW262" s="238"/>
      <c r="ZX262" s="238"/>
      <c r="ZY262" s="238"/>
      <c r="ZZ262" s="238"/>
      <c r="AAA262" s="238"/>
      <c r="AAB262" s="238"/>
      <c r="AAC262" s="238"/>
      <c r="AAD262" s="238"/>
      <c r="AAE262" s="238"/>
      <c r="AAF262" s="238"/>
      <c r="AAG262" s="238"/>
      <c r="AAH262" s="238"/>
      <c r="AAI262" s="238"/>
      <c r="AAJ262" s="238"/>
      <c r="AAK262" s="238"/>
      <c r="AAL262" s="238"/>
      <c r="AAM262" s="238"/>
      <c r="AAN262" s="238"/>
      <c r="AAO262" s="238"/>
      <c r="AAP262" s="238"/>
      <c r="AAQ262" s="238"/>
      <c r="AAR262" s="238"/>
      <c r="AAS262" s="238"/>
      <c r="AAT262" s="238"/>
      <c r="AAU262" s="238"/>
      <c r="AAV262" s="238"/>
      <c r="AAW262" s="238"/>
      <c r="AAX262" s="238"/>
      <c r="AAY262" s="238"/>
      <c r="AAZ262" s="238"/>
      <c r="ABA262" s="238"/>
      <c r="ABB262" s="238"/>
      <c r="ABC262" s="238"/>
      <c r="ABD262" s="238"/>
      <c r="ABE262" s="238"/>
      <c r="ABF262" s="238"/>
      <c r="ABG262" s="238"/>
      <c r="ABH262" s="238"/>
      <c r="ABI262" s="238"/>
      <c r="ABJ262" s="238"/>
      <c r="ABK262" s="238"/>
      <c r="ABL262" s="238"/>
      <c r="ABM262" s="238"/>
      <c r="ABN262" s="238"/>
      <c r="ABO262" s="238"/>
      <c r="ABP262" s="238"/>
      <c r="ABQ262" s="238"/>
      <c r="ABR262" s="238"/>
      <c r="ABS262" s="238"/>
      <c r="ABT262" s="238"/>
      <c r="ABU262" s="238"/>
      <c r="ABV262" s="238"/>
      <c r="ABW262" s="238"/>
      <c r="ABX262" s="238"/>
      <c r="ABY262" s="238"/>
      <c r="ABZ262" s="238"/>
      <c r="ACA262" s="238"/>
      <c r="ACB262" s="238"/>
      <c r="ACC262" s="238"/>
      <c r="ACD262" s="238"/>
      <c r="ACE262" s="238"/>
      <c r="ACF262" s="238"/>
      <c r="ACG262" s="238"/>
      <c r="ACH262" s="238"/>
      <c r="ACI262" s="238"/>
      <c r="ACJ262" s="238"/>
      <c r="ACK262" s="238"/>
      <c r="ACL262" s="238"/>
      <c r="ACM262" s="238"/>
      <c r="ACN262" s="238"/>
      <c r="ACO262" s="238"/>
      <c r="ACP262" s="238"/>
      <c r="ACQ262" s="238"/>
      <c r="ACR262" s="238"/>
      <c r="ACS262" s="238"/>
      <c r="ACT262" s="238"/>
      <c r="ACU262" s="238"/>
      <c r="ACV262" s="238"/>
      <c r="ACW262" s="238"/>
      <c r="ACX262" s="238"/>
      <c r="ACY262" s="238"/>
      <c r="ACZ262" s="238"/>
      <c r="ADA262" s="238"/>
      <c r="ADB262" s="238"/>
      <c r="ADC262" s="238"/>
      <c r="ADD262" s="238"/>
      <c r="ADE262" s="238"/>
      <c r="ADF262" s="238"/>
      <c r="ADG262" s="238"/>
      <c r="ADH262" s="238"/>
      <c r="ADI262" s="238"/>
      <c r="ADJ262" s="238"/>
      <c r="ADK262" s="238"/>
      <c r="ADL262" s="238"/>
      <c r="ADM262" s="238"/>
      <c r="ADN262" s="238"/>
      <c r="ADO262" s="238"/>
      <c r="ADP262" s="238"/>
      <c r="ADQ262" s="238"/>
      <c r="ADR262" s="238"/>
      <c r="ADS262" s="238"/>
      <c r="ADT262" s="238"/>
      <c r="ADU262" s="238"/>
      <c r="ADV262" s="238"/>
      <c r="ADW262" s="238"/>
      <c r="ADX262" s="238"/>
      <c r="ADY262" s="238"/>
      <c r="ADZ262" s="238"/>
      <c r="AEA262" s="238"/>
      <c r="AEB262" s="238"/>
      <c r="AEC262" s="238"/>
      <c r="AED262" s="238"/>
      <c r="AEE262" s="238"/>
      <c r="AEF262" s="238"/>
      <c r="AEG262" s="238"/>
      <c r="AEH262" s="238"/>
      <c r="AEI262" s="238"/>
      <c r="AEJ262" s="238"/>
      <c r="AEK262" s="238"/>
      <c r="AEL262" s="238"/>
      <c r="AEM262" s="238"/>
      <c r="AEN262" s="238"/>
      <c r="AEO262" s="238"/>
      <c r="AEP262" s="238"/>
      <c r="AEQ262" s="238"/>
      <c r="AER262" s="238"/>
      <c r="AES262" s="238"/>
      <c r="AET262" s="238"/>
      <c r="AEU262" s="238"/>
      <c r="AEV262" s="238"/>
      <c r="AEW262" s="238"/>
      <c r="AEX262" s="238"/>
      <c r="AEY262" s="238"/>
      <c r="AEZ262" s="238"/>
      <c r="AFA262" s="238"/>
      <c r="AFB262" s="238"/>
      <c r="AFC262" s="238"/>
      <c r="AFD262" s="238"/>
      <c r="AFE262" s="238"/>
      <c r="AFF262" s="238"/>
      <c r="AFG262" s="238"/>
      <c r="AFH262" s="238"/>
      <c r="AFI262" s="238"/>
      <c r="AFJ262" s="238"/>
      <c r="AFK262" s="238"/>
      <c r="AFL262" s="238"/>
      <c r="AFM262" s="238"/>
      <c r="AFN262" s="238"/>
      <c r="AFO262" s="238"/>
      <c r="AFP262" s="238"/>
      <c r="AFQ262" s="238"/>
      <c r="AFR262" s="238"/>
      <c r="AFS262" s="238"/>
      <c r="AFT262" s="238"/>
      <c r="AFU262" s="238"/>
      <c r="AFV262" s="238"/>
      <c r="AFW262" s="238"/>
      <c r="AFX262" s="238"/>
      <c r="AFY262" s="238"/>
      <c r="AFZ262" s="238"/>
      <c r="AGA262" s="238"/>
      <c r="AGB262" s="238"/>
      <c r="AGC262" s="238"/>
      <c r="AGD262" s="238"/>
      <c r="AGE262" s="238"/>
      <c r="AGF262" s="238"/>
      <c r="AGG262" s="238"/>
      <c r="AGH262" s="238"/>
      <c r="AGI262" s="238"/>
      <c r="AGJ262" s="238"/>
      <c r="AGK262" s="238"/>
      <c r="AGL262" s="238"/>
      <c r="AGM262" s="238"/>
      <c r="AGN262" s="238"/>
      <c r="AGO262" s="238"/>
      <c r="AGP262" s="238"/>
      <c r="AGQ262" s="238"/>
      <c r="AGR262" s="238"/>
      <c r="AGS262" s="238"/>
      <c r="AGT262" s="238"/>
      <c r="AGU262" s="238"/>
      <c r="AGV262" s="238"/>
      <c r="AGW262" s="238"/>
      <c r="AGX262" s="238"/>
      <c r="AGY262" s="238"/>
      <c r="AGZ262" s="238"/>
      <c r="AHA262" s="238"/>
      <c r="AHB262" s="238"/>
      <c r="AHC262" s="238"/>
      <c r="AHD262" s="238"/>
      <c r="AHE262" s="238"/>
      <c r="AHF262" s="238"/>
      <c r="AHG262" s="238"/>
      <c r="AHH262" s="238"/>
      <c r="AHI262" s="238"/>
      <c r="AHJ262" s="238"/>
      <c r="AHK262" s="238"/>
      <c r="AHL262" s="238"/>
      <c r="AHM262" s="238"/>
      <c r="AHN262" s="238"/>
      <c r="AHO262" s="238"/>
      <c r="AHP262" s="238"/>
      <c r="AHQ262" s="238"/>
      <c r="AHR262" s="238"/>
      <c r="AHS262" s="238"/>
      <c r="AHT262" s="238"/>
      <c r="AHU262" s="238"/>
      <c r="AHV262" s="238"/>
      <c r="AHW262" s="238"/>
      <c r="AHX262" s="238"/>
      <c r="AHY262" s="238"/>
      <c r="AHZ262" s="238"/>
      <c r="AIA262" s="238"/>
      <c r="AIB262" s="238"/>
      <c r="AIC262" s="238"/>
      <c r="AID262" s="238"/>
      <c r="AIE262" s="238"/>
      <c r="AIF262" s="238"/>
      <c r="AIG262" s="238"/>
      <c r="AIH262" s="238"/>
      <c r="AII262" s="238"/>
      <c r="AIJ262" s="238"/>
      <c r="AIK262" s="238"/>
      <c r="AIL262" s="238"/>
      <c r="AIM262" s="238"/>
      <c r="AIN262" s="238"/>
      <c r="AIO262" s="238"/>
      <c r="AIP262" s="238"/>
      <c r="AIQ262" s="238"/>
      <c r="AIR262" s="238"/>
      <c r="AIS262" s="238"/>
      <c r="AIT262" s="238"/>
      <c r="AIU262" s="238"/>
      <c r="AIV262" s="238"/>
      <c r="AIW262" s="238"/>
      <c r="AIX262" s="238"/>
      <c r="AIY262" s="238"/>
      <c r="AIZ262" s="238"/>
      <c r="AJA262" s="238"/>
      <c r="AJB262" s="238"/>
      <c r="AJC262" s="238"/>
      <c r="AJD262" s="238"/>
      <c r="AJE262" s="238"/>
      <c r="AJF262" s="238"/>
      <c r="AJG262" s="238"/>
      <c r="AJH262" s="238"/>
      <c r="AJI262" s="238"/>
      <c r="AJJ262" s="238"/>
      <c r="AJK262" s="238"/>
      <c r="AJL262" s="238"/>
      <c r="AJM262" s="238"/>
      <c r="AJN262" s="238"/>
      <c r="AJO262" s="238"/>
      <c r="AJP262" s="238"/>
      <c r="AJQ262" s="238"/>
      <c r="AJR262" s="238"/>
      <c r="AJS262" s="238"/>
      <c r="AJT262" s="238"/>
      <c r="AJU262" s="238"/>
      <c r="AJV262" s="238"/>
      <c r="AJW262" s="238"/>
      <c r="AJX262" s="238"/>
      <c r="AJY262" s="238"/>
      <c r="AJZ262" s="238"/>
      <c r="AKA262" s="238"/>
      <c r="AKB262" s="238"/>
      <c r="AKC262" s="238"/>
      <c r="AKD262" s="238"/>
      <c r="AKE262" s="238"/>
      <c r="AKF262" s="238"/>
      <c r="AKG262" s="238"/>
      <c r="AKH262" s="238"/>
      <c r="AKI262" s="238"/>
      <c r="AKJ262" s="238"/>
      <c r="AKK262" s="238"/>
      <c r="AKL262" s="238"/>
      <c r="AKM262" s="238"/>
      <c r="AKN262" s="238"/>
      <c r="AKO262" s="238"/>
      <c r="AKP262" s="238"/>
      <c r="AKQ262" s="238"/>
      <c r="AKR262" s="238"/>
      <c r="AKS262" s="238"/>
      <c r="AKT262" s="238"/>
      <c r="AKU262" s="238"/>
      <c r="AKV262" s="238"/>
      <c r="AKW262" s="238"/>
      <c r="AKX262" s="238"/>
      <c r="AKY262" s="238"/>
      <c r="AKZ262" s="238"/>
      <c r="ALA262" s="238"/>
      <c r="ALB262" s="238"/>
      <c r="ALC262" s="238"/>
      <c r="ALD262" s="238"/>
      <c r="ALE262" s="238"/>
      <c r="ALF262" s="238"/>
      <c r="ALG262" s="238"/>
      <c r="ALH262" s="238"/>
      <c r="ALI262" s="238"/>
      <c r="ALJ262" s="238"/>
      <c r="ALK262" s="238"/>
      <c r="ALL262" s="238"/>
      <c r="ALM262" s="238"/>
      <c r="ALN262" s="238"/>
      <c r="ALO262" s="238"/>
      <c r="ALP262" s="238"/>
      <c r="ALQ262" s="238"/>
      <c r="ALR262" s="238"/>
      <c r="ALS262" s="238"/>
      <c r="ALT262" s="238"/>
      <c r="ALU262" s="238"/>
      <c r="ALV262" s="238"/>
      <c r="ALW262" s="238"/>
      <c r="ALX262" s="238"/>
      <c r="ALY262" s="238"/>
      <c r="ALZ262" s="238"/>
      <c r="AMA262" s="238"/>
      <c r="AMB262" s="238"/>
      <c r="AMC262" s="238"/>
      <c r="AMD262" s="238"/>
      <c r="AME262" s="238"/>
      <c r="AMF262" s="238"/>
      <c r="AMG262" s="238"/>
      <c r="AMH262" s="238"/>
      <c r="AMI262" s="238"/>
      <c r="AMJ262" s="238"/>
      <c r="AMK262" s="238"/>
    </row>
    <row r="263" spans="1:1025" s="240" customFormat="1" x14ac:dyDescent="0.2">
      <c r="A263" s="268"/>
      <c r="B263" s="269"/>
      <c r="C263" s="260"/>
      <c r="D263" s="261"/>
      <c r="E263" s="262"/>
      <c r="F263" s="359"/>
      <c r="G263" s="267"/>
      <c r="H263" s="238"/>
      <c r="I263" s="239"/>
      <c r="J263" s="239"/>
      <c r="L263" s="241"/>
      <c r="N263" s="238"/>
      <c r="O263" s="238"/>
      <c r="P263" s="238"/>
      <c r="Q263" s="238"/>
      <c r="R263" s="238"/>
      <c r="S263" s="238"/>
      <c r="T263" s="238"/>
      <c r="U263" s="238"/>
      <c r="V263" s="238"/>
      <c r="W263" s="238"/>
      <c r="X263" s="238"/>
      <c r="Y263" s="238"/>
      <c r="Z263" s="238"/>
      <c r="AA263" s="238"/>
      <c r="AB263" s="238"/>
      <c r="AC263" s="238"/>
      <c r="AD263" s="238"/>
      <c r="AE263" s="238"/>
      <c r="AF263" s="238"/>
      <c r="AG263" s="238"/>
      <c r="AH263" s="238"/>
      <c r="AI263" s="238"/>
      <c r="AJ263" s="238"/>
      <c r="AK263" s="238"/>
      <c r="AL263" s="238"/>
      <c r="AM263" s="238"/>
      <c r="AN263" s="238"/>
      <c r="AO263" s="238"/>
      <c r="AP263" s="238"/>
      <c r="AQ263" s="238"/>
      <c r="AR263" s="238"/>
      <c r="AS263" s="238"/>
      <c r="AT263" s="238"/>
      <c r="AU263" s="238"/>
      <c r="AV263" s="238"/>
      <c r="AW263" s="238"/>
      <c r="AX263" s="238"/>
      <c r="AY263" s="238"/>
      <c r="AZ263" s="238"/>
      <c r="BA263" s="238"/>
      <c r="BB263" s="238"/>
      <c r="BC263" s="238"/>
      <c r="BD263" s="238"/>
      <c r="BE263" s="238"/>
      <c r="BF263" s="238"/>
      <c r="BG263" s="238"/>
      <c r="BH263" s="238"/>
      <c r="BI263" s="238"/>
      <c r="BJ263" s="238"/>
      <c r="BK263" s="238"/>
      <c r="BL263" s="238"/>
      <c r="BM263" s="238"/>
      <c r="BN263" s="238"/>
      <c r="BO263" s="238"/>
      <c r="BP263" s="238"/>
      <c r="BQ263" s="238"/>
      <c r="BR263" s="238"/>
      <c r="BS263" s="238"/>
      <c r="BT263" s="238"/>
      <c r="BU263" s="238"/>
      <c r="BV263" s="238"/>
      <c r="BW263" s="238"/>
      <c r="BX263" s="238"/>
      <c r="BY263" s="238"/>
      <c r="BZ263" s="238"/>
      <c r="CA263" s="238"/>
      <c r="CB263" s="238"/>
      <c r="CC263" s="238"/>
      <c r="CD263" s="238"/>
      <c r="CE263" s="238"/>
      <c r="CF263" s="238"/>
      <c r="CG263" s="238"/>
      <c r="CH263" s="238"/>
      <c r="CI263" s="238"/>
      <c r="CJ263" s="238"/>
      <c r="CK263" s="238"/>
      <c r="CL263" s="238"/>
      <c r="CM263" s="238"/>
      <c r="CN263" s="238"/>
      <c r="CO263" s="238"/>
      <c r="CP263" s="238"/>
      <c r="CQ263" s="238"/>
      <c r="CR263" s="238"/>
      <c r="CS263" s="238"/>
      <c r="CT263" s="238"/>
      <c r="CU263" s="238"/>
      <c r="CV263" s="238"/>
      <c r="CW263" s="238"/>
      <c r="CX263" s="238"/>
      <c r="CY263" s="238"/>
      <c r="CZ263" s="238"/>
      <c r="DA263" s="238"/>
      <c r="DB263" s="238"/>
      <c r="DC263" s="238"/>
      <c r="DD263" s="238"/>
      <c r="DE263" s="238"/>
      <c r="DF263" s="238"/>
      <c r="DG263" s="238"/>
      <c r="DH263" s="238"/>
      <c r="DI263" s="238"/>
      <c r="DJ263" s="238"/>
      <c r="DK263" s="238"/>
      <c r="DL263" s="238"/>
      <c r="DM263" s="238"/>
      <c r="DN263" s="238"/>
      <c r="DO263" s="238"/>
      <c r="DP263" s="238"/>
      <c r="DQ263" s="238"/>
      <c r="DR263" s="238"/>
      <c r="DS263" s="238"/>
      <c r="DT263" s="238"/>
      <c r="DU263" s="238"/>
      <c r="DV263" s="238"/>
      <c r="DW263" s="238"/>
      <c r="DX263" s="238"/>
      <c r="DY263" s="238"/>
      <c r="DZ263" s="238"/>
      <c r="EA263" s="238"/>
      <c r="EB263" s="238"/>
      <c r="EC263" s="238"/>
      <c r="ED263" s="238"/>
      <c r="EE263" s="238"/>
      <c r="EF263" s="238"/>
      <c r="EG263" s="238"/>
      <c r="EH263" s="238"/>
      <c r="EI263" s="238"/>
      <c r="EJ263" s="238"/>
      <c r="EK263" s="238"/>
      <c r="EL263" s="238"/>
      <c r="EM263" s="238"/>
      <c r="EN263" s="238"/>
      <c r="EO263" s="238"/>
      <c r="EP263" s="238"/>
      <c r="EQ263" s="238"/>
      <c r="ER263" s="238"/>
      <c r="ES263" s="238"/>
      <c r="ET263" s="238"/>
      <c r="EU263" s="238"/>
      <c r="EV263" s="238"/>
      <c r="EW263" s="238"/>
      <c r="EX263" s="238"/>
      <c r="EY263" s="238"/>
      <c r="EZ263" s="238"/>
      <c r="FA263" s="238"/>
      <c r="FB263" s="238"/>
      <c r="FC263" s="238"/>
      <c r="FD263" s="238"/>
      <c r="FE263" s="238"/>
      <c r="FF263" s="238"/>
      <c r="FG263" s="238"/>
      <c r="FH263" s="238"/>
      <c r="FI263" s="238"/>
      <c r="FJ263" s="238"/>
      <c r="FK263" s="238"/>
      <c r="FL263" s="238"/>
      <c r="FM263" s="238"/>
      <c r="FN263" s="238"/>
      <c r="FO263" s="238"/>
      <c r="FP263" s="238"/>
      <c r="FQ263" s="238"/>
      <c r="FR263" s="238"/>
      <c r="FS263" s="238"/>
      <c r="FT263" s="238"/>
      <c r="FU263" s="238"/>
      <c r="FV263" s="238"/>
      <c r="FW263" s="238"/>
      <c r="FX263" s="238"/>
      <c r="FY263" s="238"/>
      <c r="FZ263" s="238"/>
      <c r="GA263" s="238"/>
      <c r="GB263" s="238"/>
      <c r="GC263" s="238"/>
      <c r="GD263" s="238"/>
      <c r="GE263" s="238"/>
      <c r="GF263" s="238"/>
      <c r="GG263" s="238"/>
      <c r="GH263" s="238"/>
      <c r="GI263" s="238"/>
      <c r="GJ263" s="238"/>
      <c r="GK263" s="238"/>
      <c r="GL263" s="238"/>
      <c r="GM263" s="238"/>
      <c r="GN263" s="238"/>
      <c r="GO263" s="238"/>
      <c r="GP263" s="238"/>
      <c r="GQ263" s="238"/>
      <c r="GR263" s="238"/>
      <c r="GS263" s="238"/>
      <c r="GT263" s="238"/>
      <c r="GU263" s="238"/>
      <c r="GV263" s="238"/>
      <c r="GW263" s="238"/>
      <c r="GX263" s="238"/>
      <c r="GY263" s="238"/>
      <c r="GZ263" s="238"/>
      <c r="HA263" s="238"/>
      <c r="HB263" s="238"/>
      <c r="HC263" s="238"/>
      <c r="HD263" s="238"/>
      <c r="HE263" s="238"/>
      <c r="HF263" s="238"/>
      <c r="HG263" s="238"/>
      <c r="HH263" s="238"/>
      <c r="HI263" s="238"/>
      <c r="HJ263" s="238"/>
      <c r="HK263" s="238"/>
      <c r="HL263" s="238"/>
      <c r="HM263" s="238"/>
      <c r="HN263" s="238"/>
      <c r="HO263" s="238"/>
      <c r="HP263" s="238"/>
      <c r="HQ263" s="238"/>
      <c r="HR263" s="238"/>
      <c r="HS263" s="238"/>
      <c r="HT263" s="238"/>
      <c r="HU263" s="238"/>
      <c r="HV263" s="238"/>
      <c r="HW263" s="238"/>
      <c r="HX263" s="238"/>
      <c r="HY263" s="238"/>
      <c r="HZ263" s="238"/>
      <c r="IA263" s="238"/>
      <c r="IB263" s="238"/>
      <c r="IC263" s="238"/>
      <c r="ID263" s="238"/>
      <c r="IE263" s="238"/>
      <c r="IF263" s="238"/>
      <c r="IG263" s="238"/>
      <c r="IH263" s="238"/>
      <c r="II263" s="238"/>
      <c r="IJ263" s="238"/>
      <c r="IK263" s="238"/>
      <c r="IL263" s="238"/>
      <c r="IM263" s="238"/>
      <c r="IN263" s="238"/>
      <c r="IO263" s="238"/>
      <c r="IP263" s="238"/>
      <c r="IQ263" s="238"/>
      <c r="IR263" s="238"/>
      <c r="IS263" s="238"/>
      <c r="IT263" s="238"/>
      <c r="IU263" s="238"/>
      <c r="IV263" s="238"/>
      <c r="IW263" s="238"/>
      <c r="IX263" s="238"/>
      <c r="IY263" s="238"/>
      <c r="IZ263" s="238"/>
      <c r="JA263" s="238"/>
      <c r="JB263" s="238"/>
      <c r="JC263" s="238"/>
      <c r="JD263" s="238"/>
      <c r="JE263" s="238"/>
      <c r="JF263" s="238"/>
      <c r="JG263" s="238"/>
      <c r="JH263" s="238"/>
      <c r="JI263" s="238"/>
      <c r="JJ263" s="238"/>
      <c r="JK263" s="238"/>
      <c r="JL263" s="238"/>
      <c r="JM263" s="238"/>
      <c r="JN263" s="238"/>
      <c r="JO263" s="238"/>
      <c r="JP263" s="238"/>
      <c r="JQ263" s="238"/>
      <c r="JR263" s="238"/>
      <c r="JS263" s="238"/>
      <c r="JT263" s="238"/>
      <c r="JU263" s="238"/>
      <c r="JV263" s="238"/>
      <c r="JW263" s="238"/>
      <c r="JX263" s="238"/>
      <c r="JY263" s="238"/>
      <c r="JZ263" s="238"/>
      <c r="KA263" s="238"/>
      <c r="KB263" s="238"/>
      <c r="KC263" s="238"/>
      <c r="KD263" s="238"/>
      <c r="KE263" s="238"/>
      <c r="KF263" s="238"/>
      <c r="KG263" s="238"/>
      <c r="KH263" s="238"/>
      <c r="KI263" s="238"/>
      <c r="KJ263" s="238"/>
      <c r="KK263" s="238"/>
      <c r="KL263" s="238"/>
      <c r="KM263" s="238"/>
      <c r="KN263" s="238"/>
      <c r="KO263" s="238"/>
      <c r="KP263" s="238"/>
      <c r="KQ263" s="238"/>
      <c r="KR263" s="238"/>
      <c r="KS263" s="238"/>
      <c r="KT263" s="238"/>
      <c r="KU263" s="238"/>
      <c r="KV263" s="238"/>
      <c r="KW263" s="238"/>
      <c r="KX263" s="238"/>
      <c r="KY263" s="238"/>
      <c r="KZ263" s="238"/>
      <c r="LA263" s="238"/>
      <c r="LB263" s="238"/>
      <c r="LC263" s="238"/>
      <c r="LD263" s="238"/>
      <c r="LE263" s="238"/>
      <c r="LF263" s="238"/>
      <c r="LG263" s="238"/>
      <c r="LH263" s="238"/>
      <c r="LI263" s="238"/>
      <c r="LJ263" s="238"/>
      <c r="LK263" s="238"/>
      <c r="LL263" s="238"/>
      <c r="LM263" s="238"/>
      <c r="LN263" s="238"/>
      <c r="LO263" s="238"/>
      <c r="LP263" s="238"/>
      <c r="LQ263" s="238"/>
      <c r="LR263" s="238"/>
      <c r="LS263" s="238"/>
      <c r="LT263" s="238"/>
      <c r="LU263" s="238"/>
      <c r="LV263" s="238"/>
      <c r="LW263" s="238"/>
      <c r="LX263" s="238"/>
      <c r="LY263" s="238"/>
      <c r="LZ263" s="238"/>
      <c r="MA263" s="238"/>
      <c r="MB263" s="238"/>
      <c r="MC263" s="238"/>
      <c r="MD263" s="238"/>
      <c r="ME263" s="238"/>
      <c r="MF263" s="238"/>
      <c r="MG263" s="238"/>
      <c r="MH263" s="238"/>
      <c r="MI263" s="238"/>
      <c r="MJ263" s="238"/>
      <c r="MK263" s="238"/>
      <c r="ML263" s="238"/>
      <c r="MM263" s="238"/>
      <c r="MN263" s="238"/>
      <c r="MO263" s="238"/>
      <c r="MP263" s="238"/>
      <c r="MQ263" s="238"/>
      <c r="MR263" s="238"/>
      <c r="MS263" s="238"/>
      <c r="MT263" s="238"/>
      <c r="MU263" s="238"/>
      <c r="MV263" s="238"/>
      <c r="MW263" s="238"/>
      <c r="MX263" s="238"/>
      <c r="MY263" s="238"/>
      <c r="MZ263" s="238"/>
      <c r="NA263" s="238"/>
      <c r="NB263" s="238"/>
      <c r="NC263" s="238"/>
      <c r="ND263" s="238"/>
      <c r="NE263" s="238"/>
      <c r="NF263" s="238"/>
      <c r="NG263" s="238"/>
      <c r="NH263" s="238"/>
      <c r="NI263" s="238"/>
      <c r="NJ263" s="238"/>
      <c r="NK263" s="238"/>
      <c r="NL263" s="238"/>
      <c r="NM263" s="238"/>
      <c r="NN263" s="238"/>
      <c r="NO263" s="238"/>
      <c r="NP263" s="238"/>
      <c r="NQ263" s="238"/>
      <c r="NR263" s="238"/>
      <c r="NS263" s="238"/>
      <c r="NT263" s="238"/>
      <c r="NU263" s="238"/>
      <c r="NV263" s="238"/>
      <c r="NW263" s="238"/>
      <c r="NX263" s="238"/>
      <c r="NY263" s="238"/>
      <c r="NZ263" s="238"/>
      <c r="OA263" s="238"/>
      <c r="OB263" s="238"/>
      <c r="OC263" s="238"/>
      <c r="OD263" s="238"/>
      <c r="OE263" s="238"/>
      <c r="OF263" s="238"/>
      <c r="OG263" s="238"/>
      <c r="OH263" s="238"/>
      <c r="OI263" s="238"/>
      <c r="OJ263" s="238"/>
      <c r="OK263" s="238"/>
      <c r="OL263" s="238"/>
      <c r="OM263" s="238"/>
      <c r="ON263" s="238"/>
      <c r="OO263" s="238"/>
      <c r="OP263" s="238"/>
      <c r="OQ263" s="238"/>
      <c r="OR263" s="238"/>
      <c r="OS263" s="238"/>
      <c r="OT263" s="238"/>
      <c r="OU263" s="238"/>
      <c r="OV263" s="238"/>
      <c r="OW263" s="238"/>
      <c r="OX263" s="238"/>
      <c r="OY263" s="238"/>
      <c r="OZ263" s="238"/>
      <c r="PA263" s="238"/>
      <c r="PB263" s="238"/>
      <c r="PC263" s="238"/>
      <c r="PD263" s="238"/>
      <c r="PE263" s="238"/>
      <c r="PF263" s="238"/>
      <c r="PG263" s="238"/>
      <c r="PH263" s="238"/>
      <c r="PI263" s="238"/>
      <c r="PJ263" s="238"/>
      <c r="PK263" s="238"/>
      <c r="PL263" s="238"/>
      <c r="PM263" s="238"/>
      <c r="PN263" s="238"/>
      <c r="PO263" s="238"/>
      <c r="PP263" s="238"/>
      <c r="PQ263" s="238"/>
      <c r="PR263" s="238"/>
      <c r="PS263" s="238"/>
      <c r="PT263" s="238"/>
      <c r="PU263" s="238"/>
      <c r="PV263" s="238"/>
      <c r="PW263" s="238"/>
      <c r="PX263" s="238"/>
      <c r="PY263" s="238"/>
      <c r="PZ263" s="238"/>
      <c r="QA263" s="238"/>
      <c r="QB263" s="238"/>
      <c r="QC263" s="238"/>
      <c r="QD263" s="238"/>
      <c r="QE263" s="238"/>
      <c r="QF263" s="238"/>
      <c r="QG263" s="238"/>
      <c r="QH263" s="238"/>
      <c r="QI263" s="238"/>
      <c r="QJ263" s="238"/>
      <c r="QK263" s="238"/>
      <c r="QL263" s="238"/>
      <c r="QM263" s="238"/>
      <c r="QN263" s="238"/>
      <c r="QO263" s="238"/>
      <c r="QP263" s="238"/>
      <c r="QQ263" s="238"/>
      <c r="QR263" s="238"/>
      <c r="QS263" s="238"/>
      <c r="QT263" s="238"/>
      <c r="QU263" s="238"/>
      <c r="QV263" s="238"/>
      <c r="QW263" s="238"/>
      <c r="QX263" s="238"/>
      <c r="QY263" s="238"/>
      <c r="QZ263" s="238"/>
      <c r="RA263" s="238"/>
      <c r="RB263" s="238"/>
      <c r="RC263" s="238"/>
      <c r="RD263" s="238"/>
      <c r="RE263" s="238"/>
      <c r="RF263" s="238"/>
      <c r="RG263" s="238"/>
      <c r="RH263" s="238"/>
      <c r="RI263" s="238"/>
      <c r="RJ263" s="238"/>
      <c r="RK263" s="238"/>
      <c r="RL263" s="238"/>
      <c r="RM263" s="238"/>
      <c r="RN263" s="238"/>
      <c r="RO263" s="238"/>
      <c r="RP263" s="238"/>
      <c r="RQ263" s="238"/>
      <c r="RR263" s="238"/>
      <c r="RS263" s="238"/>
      <c r="RT263" s="238"/>
      <c r="RU263" s="238"/>
      <c r="RV263" s="238"/>
      <c r="RW263" s="238"/>
      <c r="RX263" s="238"/>
      <c r="RY263" s="238"/>
      <c r="RZ263" s="238"/>
      <c r="SA263" s="238"/>
      <c r="SB263" s="238"/>
      <c r="SC263" s="238"/>
      <c r="SD263" s="238"/>
      <c r="SE263" s="238"/>
      <c r="SF263" s="238"/>
      <c r="SG263" s="238"/>
      <c r="SH263" s="238"/>
      <c r="SI263" s="238"/>
      <c r="SJ263" s="238"/>
      <c r="SK263" s="238"/>
      <c r="SL263" s="238"/>
      <c r="SM263" s="238"/>
      <c r="SN263" s="238"/>
      <c r="SO263" s="238"/>
      <c r="SP263" s="238"/>
      <c r="SQ263" s="238"/>
      <c r="SR263" s="238"/>
      <c r="SS263" s="238"/>
      <c r="ST263" s="238"/>
      <c r="SU263" s="238"/>
      <c r="SV263" s="238"/>
      <c r="SW263" s="238"/>
      <c r="SX263" s="238"/>
      <c r="SY263" s="238"/>
      <c r="SZ263" s="238"/>
      <c r="TA263" s="238"/>
      <c r="TB263" s="238"/>
      <c r="TC263" s="238"/>
      <c r="TD263" s="238"/>
      <c r="TE263" s="238"/>
      <c r="TF263" s="238"/>
      <c r="TG263" s="238"/>
      <c r="TH263" s="238"/>
      <c r="TI263" s="238"/>
      <c r="TJ263" s="238"/>
      <c r="TK263" s="238"/>
      <c r="TL263" s="238"/>
      <c r="TM263" s="238"/>
      <c r="TN263" s="238"/>
      <c r="TO263" s="238"/>
      <c r="TP263" s="238"/>
      <c r="TQ263" s="238"/>
      <c r="TR263" s="238"/>
      <c r="TS263" s="238"/>
      <c r="TT263" s="238"/>
      <c r="TU263" s="238"/>
      <c r="TV263" s="238"/>
      <c r="TW263" s="238"/>
      <c r="TX263" s="238"/>
      <c r="TY263" s="238"/>
      <c r="TZ263" s="238"/>
      <c r="UA263" s="238"/>
      <c r="UB263" s="238"/>
      <c r="UC263" s="238"/>
      <c r="UD263" s="238"/>
      <c r="UE263" s="238"/>
      <c r="UF263" s="238"/>
      <c r="UG263" s="238"/>
      <c r="UH263" s="238"/>
      <c r="UI263" s="238"/>
      <c r="UJ263" s="238"/>
      <c r="UK263" s="238"/>
      <c r="UL263" s="238"/>
      <c r="UM263" s="238"/>
      <c r="UN263" s="238"/>
      <c r="UO263" s="238"/>
      <c r="UP263" s="238"/>
      <c r="UQ263" s="238"/>
      <c r="UR263" s="238"/>
      <c r="US263" s="238"/>
      <c r="UT263" s="238"/>
      <c r="UU263" s="238"/>
      <c r="UV263" s="238"/>
      <c r="UW263" s="238"/>
      <c r="UX263" s="238"/>
      <c r="UY263" s="238"/>
      <c r="UZ263" s="238"/>
      <c r="VA263" s="238"/>
      <c r="VB263" s="238"/>
      <c r="VC263" s="238"/>
      <c r="VD263" s="238"/>
      <c r="VE263" s="238"/>
      <c r="VF263" s="238"/>
      <c r="VG263" s="238"/>
      <c r="VH263" s="238"/>
      <c r="VI263" s="238"/>
      <c r="VJ263" s="238"/>
      <c r="VK263" s="238"/>
      <c r="VL263" s="238"/>
      <c r="VM263" s="238"/>
      <c r="VN263" s="238"/>
      <c r="VO263" s="238"/>
      <c r="VP263" s="238"/>
      <c r="VQ263" s="238"/>
      <c r="VR263" s="238"/>
      <c r="VS263" s="238"/>
      <c r="VT263" s="238"/>
      <c r="VU263" s="238"/>
      <c r="VV263" s="238"/>
      <c r="VW263" s="238"/>
      <c r="VX263" s="238"/>
      <c r="VY263" s="238"/>
      <c r="VZ263" s="238"/>
      <c r="WA263" s="238"/>
      <c r="WB263" s="238"/>
      <c r="WC263" s="238"/>
      <c r="WD263" s="238"/>
      <c r="WE263" s="238"/>
      <c r="WF263" s="238"/>
      <c r="WG263" s="238"/>
      <c r="WH263" s="238"/>
      <c r="WI263" s="238"/>
      <c r="WJ263" s="238"/>
      <c r="WK263" s="238"/>
      <c r="WL263" s="238"/>
      <c r="WM263" s="238"/>
      <c r="WN263" s="238"/>
      <c r="WO263" s="238"/>
      <c r="WP263" s="238"/>
      <c r="WQ263" s="238"/>
      <c r="WR263" s="238"/>
      <c r="WS263" s="238"/>
      <c r="WT263" s="238"/>
      <c r="WU263" s="238"/>
      <c r="WV263" s="238"/>
      <c r="WW263" s="238"/>
      <c r="WX263" s="238"/>
      <c r="WY263" s="238"/>
      <c r="WZ263" s="238"/>
      <c r="XA263" s="238"/>
      <c r="XB263" s="238"/>
      <c r="XC263" s="238"/>
      <c r="XD263" s="238"/>
      <c r="XE263" s="238"/>
      <c r="XF263" s="238"/>
      <c r="XG263" s="238"/>
      <c r="XH263" s="238"/>
      <c r="XI263" s="238"/>
      <c r="XJ263" s="238"/>
      <c r="XK263" s="238"/>
      <c r="XL263" s="238"/>
      <c r="XM263" s="238"/>
      <c r="XN263" s="238"/>
      <c r="XO263" s="238"/>
      <c r="XP263" s="238"/>
      <c r="XQ263" s="238"/>
      <c r="XR263" s="238"/>
      <c r="XS263" s="238"/>
      <c r="XT263" s="238"/>
      <c r="XU263" s="238"/>
      <c r="XV263" s="238"/>
      <c r="XW263" s="238"/>
      <c r="XX263" s="238"/>
      <c r="XY263" s="238"/>
      <c r="XZ263" s="238"/>
      <c r="YA263" s="238"/>
      <c r="YB263" s="238"/>
      <c r="YC263" s="238"/>
      <c r="YD263" s="238"/>
      <c r="YE263" s="238"/>
      <c r="YF263" s="238"/>
      <c r="YG263" s="238"/>
      <c r="YH263" s="238"/>
      <c r="YI263" s="238"/>
      <c r="YJ263" s="238"/>
      <c r="YK263" s="238"/>
      <c r="YL263" s="238"/>
      <c r="YM263" s="238"/>
      <c r="YN263" s="238"/>
      <c r="YO263" s="238"/>
      <c r="YP263" s="238"/>
      <c r="YQ263" s="238"/>
      <c r="YR263" s="238"/>
      <c r="YS263" s="238"/>
      <c r="YT263" s="238"/>
      <c r="YU263" s="238"/>
      <c r="YV263" s="238"/>
      <c r="YW263" s="238"/>
      <c r="YX263" s="238"/>
      <c r="YY263" s="238"/>
      <c r="YZ263" s="238"/>
      <c r="ZA263" s="238"/>
      <c r="ZB263" s="238"/>
      <c r="ZC263" s="238"/>
      <c r="ZD263" s="238"/>
      <c r="ZE263" s="238"/>
      <c r="ZF263" s="238"/>
      <c r="ZG263" s="238"/>
      <c r="ZH263" s="238"/>
      <c r="ZI263" s="238"/>
      <c r="ZJ263" s="238"/>
      <c r="ZK263" s="238"/>
      <c r="ZL263" s="238"/>
      <c r="ZM263" s="238"/>
      <c r="ZN263" s="238"/>
      <c r="ZO263" s="238"/>
      <c r="ZP263" s="238"/>
      <c r="ZQ263" s="238"/>
      <c r="ZR263" s="238"/>
      <c r="ZS263" s="238"/>
      <c r="ZT263" s="238"/>
      <c r="ZU263" s="238"/>
      <c r="ZV263" s="238"/>
      <c r="ZW263" s="238"/>
      <c r="ZX263" s="238"/>
      <c r="ZY263" s="238"/>
      <c r="ZZ263" s="238"/>
      <c r="AAA263" s="238"/>
      <c r="AAB263" s="238"/>
      <c r="AAC263" s="238"/>
      <c r="AAD263" s="238"/>
      <c r="AAE263" s="238"/>
      <c r="AAF263" s="238"/>
      <c r="AAG263" s="238"/>
      <c r="AAH263" s="238"/>
      <c r="AAI263" s="238"/>
      <c r="AAJ263" s="238"/>
      <c r="AAK263" s="238"/>
      <c r="AAL263" s="238"/>
      <c r="AAM263" s="238"/>
      <c r="AAN263" s="238"/>
      <c r="AAO263" s="238"/>
      <c r="AAP263" s="238"/>
      <c r="AAQ263" s="238"/>
      <c r="AAR263" s="238"/>
      <c r="AAS263" s="238"/>
      <c r="AAT263" s="238"/>
      <c r="AAU263" s="238"/>
      <c r="AAV263" s="238"/>
      <c r="AAW263" s="238"/>
      <c r="AAX263" s="238"/>
      <c r="AAY263" s="238"/>
      <c r="AAZ263" s="238"/>
      <c r="ABA263" s="238"/>
      <c r="ABB263" s="238"/>
      <c r="ABC263" s="238"/>
      <c r="ABD263" s="238"/>
      <c r="ABE263" s="238"/>
      <c r="ABF263" s="238"/>
      <c r="ABG263" s="238"/>
      <c r="ABH263" s="238"/>
      <c r="ABI263" s="238"/>
      <c r="ABJ263" s="238"/>
      <c r="ABK263" s="238"/>
      <c r="ABL263" s="238"/>
      <c r="ABM263" s="238"/>
      <c r="ABN263" s="238"/>
      <c r="ABO263" s="238"/>
      <c r="ABP263" s="238"/>
      <c r="ABQ263" s="238"/>
      <c r="ABR263" s="238"/>
      <c r="ABS263" s="238"/>
      <c r="ABT263" s="238"/>
      <c r="ABU263" s="238"/>
      <c r="ABV263" s="238"/>
      <c r="ABW263" s="238"/>
      <c r="ABX263" s="238"/>
      <c r="ABY263" s="238"/>
      <c r="ABZ263" s="238"/>
      <c r="ACA263" s="238"/>
      <c r="ACB263" s="238"/>
      <c r="ACC263" s="238"/>
      <c r="ACD263" s="238"/>
      <c r="ACE263" s="238"/>
      <c r="ACF263" s="238"/>
      <c r="ACG263" s="238"/>
      <c r="ACH263" s="238"/>
      <c r="ACI263" s="238"/>
      <c r="ACJ263" s="238"/>
      <c r="ACK263" s="238"/>
      <c r="ACL263" s="238"/>
      <c r="ACM263" s="238"/>
      <c r="ACN263" s="238"/>
      <c r="ACO263" s="238"/>
      <c r="ACP263" s="238"/>
      <c r="ACQ263" s="238"/>
      <c r="ACR263" s="238"/>
      <c r="ACS263" s="238"/>
      <c r="ACT263" s="238"/>
      <c r="ACU263" s="238"/>
      <c r="ACV263" s="238"/>
      <c r="ACW263" s="238"/>
      <c r="ACX263" s="238"/>
      <c r="ACY263" s="238"/>
      <c r="ACZ263" s="238"/>
      <c r="ADA263" s="238"/>
      <c r="ADB263" s="238"/>
      <c r="ADC263" s="238"/>
      <c r="ADD263" s="238"/>
      <c r="ADE263" s="238"/>
      <c r="ADF263" s="238"/>
      <c r="ADG263" s="238"/>
      <c r="ADH263" s="238"/>
      <c r="ADI263" s="238"/>
      <c r="ADJ263" s="238"/>
      <c r="ADK263" s="238"/>
      <c r="ADL263" s="238"/>
      <c r="ADM263" s="238"/>
      <c r="ADN263" s="238"/>
      <c r="ADO263" s="238"/>
      <c r="ADP263" s="238"/>
      <c r="ADQ263" s="238"/>
      <c r="ADR263" s="238"/>
      <c r="ADS263" s="238"/>
      <c r="ADT263" s="238"/>
      <c r="ADU263" s="238"/>
      <c r="ADV263" s="238"/>
      <c r="ADW263" s="238"/>
      <c r="ADX263" s="238"/>
      <c r="ADY263" s="238"/>
      <c r="ADZ263" s="238"/>
      <c r="AEA263" s="238"/>
      <c r="AEB263" s="238"/>
      <c r="AEC263" s="238"/>
      <c r="AED263" s="238"/>
      <c r="AEE263" s="238"/>
      <c r="AEF263" s="238"/>
      <c r="AEG263" s="238"/>
      <c r="AEH263" s="238"/>
      <c r="AEI263" s="238"/>
      <c r="AEJ263" s="238"/>
      <c r="AEK263" s="238"/>
      <c r="AEL263" s="238"/>
      <c r="AEM263" s="238"/>
      <c r="AEN263" s="238"/>
      <c r="AEO263" s="238"/>
      <c r="AEP263" s="238"/>
      <c r="AEQ263" s="238"/>
      <c r="AER263" s="238"/>
      <c r="AES263" s="238"/>
      <c r="AET263" s="238"/>
      <c r="AEU263" s="238"/>
      <c r="AEV263" s="238"/>
      <c r="AEW263" s="238"/>
      <c r="AEX263" s="238"/>
      <c r="AEY263" s="238"/>
      <c r="AEZ263" s="238"/>
      <c r="AFA263" s="238"/>
      <c r="AFB263" s="238"/>
      <c r="AFC263" s="238"/>
      <c r="AFD263" s="238"/>
      <c r="AFE263" s="238"/>
      <c r="AFF263" s="238"/>
      <c r="AFG263" s="238"/>
      <c r="AFH263" s="238"/>
      <c r="AFI263" s="238"/>
      <c r="AFJ263" s="238"/>
      <c r="AFK263" s="238"/>
      <c r="AFL263" s="238"/>
      <c r="AFM263" s="238"/>
      <c r="AFN263" s="238"/>
      <c r="AFO263" s="238"/>
      <c r="AFP263" s="238"/>
      <c r="AFQ263" s="238"/>
      <c r="AFR263" s="238"/>
      <c r="AFS263" s="238"/>
      <c r="AFT263" s="238"/>
      <c r="AFU263" s="238"/>
      <c r="AFV263" s="238"/>
      <c r="AFW263" s="238"/>
      <c r="AFX263" s="238"/>
      <c r="AFY263" s="238"/>
      <c r="AFZ263" s="238"/>
      <c r="AGA263" s="238"/>
      <c r="AGB263" s="238"/>
      <c r="AGC263" s="238"/>
      <c r="AGD263" s="238"/>
      <c r="AGE263" s="238"/>
      <c r="AGF263" s="238"/>
      <c r="AGG263" s="238"/>
      <c r="AGH263" s="238"/>
      <c r="AGI263" s="238"/>
      <c r="AGJ263" s="238"/>
      <c r="AGK263" s="238"/>
      <c r="AGL263" s="238"/>
      <c r="AGM263" s="238"/>
      <c r="AGN263" s="238"/>
      <c r="AGO263" s="238"/>
      <c r="AGP263" s="238"/>
      <c r="AGQ263" s="238"/>
      <c r="AGR263" s="238"/>
      <c r="AGS263" s="238"/>
      <c r="AGT263" s="238"/>
      <c r="AGU263" s="238"/>
      <c r="AGV263" s="238"/>
      <c r="AGW263" s="238"/>
      <c r="AGX263" s="238"/>
      <c r="AGY263" s="238"/>
      <c r="AGZ263" s="238"/>
      <c r="AHA263" s="238"/>
      <c r="AHB263" s="238"/>
      <c r="AHC263" s="238"/>
      <c r="AHD263" s="238"/>
      <c r="AHE263" s="238"/>
      <c r="AHF263" s="238"/>
      <c r="AHG263" s="238"/>
      <c r="AHH263" s="238"/>
      <c r="AHI263" s="238"/>
      <c r="AHJ263" s="238"/>
      <c r="AHK263" s="238"/>
      <c r="AHL263" s="238"/>
      <c r="AHM263" s="238"/>
      <c r="AHN263" s="238"/>
      <c r="AHO263" s="238"/>
      <c r="AHP263" s="238"/>
      <c r="AHQ263" s="238"/>
      <c r="AHR263" s="238"/>
      <c r="AHS263" s="238"/>
      <c r="AHT263" s="238"/>
      <c r="AHU263" s="238"/>
      <c r="AHV263" s="238"/>
      <c r="AHW263" s="238"/>
      <c r="AHX263" s="238"/>
      <c r="AHY263" s="238"/>
      <c r="AHZ263" s="238"/>
      <c r="AIA263" s="238"/>
      <c r="AIB263" s="238"/>
      <c r="AIC263" s="238"/>
      <c r="AID263" s="238"/>
      <c r="AIE263" s="238"/>
      <c r="AIF263" s="238"/>
      <c r="AIG263" s="238"/>
      <c r="AIH263" s="238"/>
      <c r="AII263" s="238"/>
      <c r="AIJ263" s="238"/>
      <c r="AIK263" s="238"/>
      <c r="AIL263" s="238"/>
      <c r="AIM263" s="238"/>
      <c r="AIN263" s="238"/>
      <c r="AIO263" s="238"/>
      <c r="AIP263" s="238"/>
      <c r="AIQ263" s="238"/>
      <c r="AIR263" s="238"/>
      <c r="AIS263" s="238"/>
      <c r="AIT263" s="238"/>
      <c r="AIU263" s="238"/>
      <c r="AIV263" s="238"/>
      <c r="AIW263" s="238"/>
      <c r="AIX263" s="238"/>
      <c r="AIY263" s="238"/>
      <c r="AIZ263" s="238"/>
      <c r="AJA263" s="238"/>
      <c r="AJB263" s="238"/>
      <c r="AJC263" s="238"/>
      <c r="AJD263" s="238"/>
      <c r="AJE263" s="238"/>
      <c r="AJF263" s="238"/>
      <c r="AJG263" s="238"/>
      <c r="AJH263" s="238"/>
      <c r="AJI263" s="238"/>
      <c r="AJJ263" s="238"/>
      <c r="AJK263" s="238"/>
      <c r="AJL263" s="238"/>
      <c r="AJM263" s="238"/>
      <c r="AJN263" s="238"/>
      <c r="AJO263" s="238"/>
      <c r="AJP263" s="238"/>
      <c r="AJQ263" s="238"/>
      <c r="AJR263" s="238"/>
      <c r="AJS263" s="238"/>
      <c r="AJT263" s="238"/>
      <c r="AJU263" s="238"/>
      <c r="AJV263" s="238"/>
      <c r="AJW263" s="238"/>
      <c r="AJX263" s="238"/>
      <c r="AJY263" s="238"/>
      <c r="AJZ263" s="238"/>
      <c r="AKA263" s="238"/>
      <c r="AKB263" s="238"/>
      <c r="AKC263" s="238"/>
      <c r="AKD263" s="238"/>
      <c r="AKE263" s="238"/>
      <c r="AKF263" s="238"/>
      <c r="AKG263" s="238"/>
      <c r="AKH263" s="238"/>
      <c r="AKI263" s="238"/>
      <c r="AKJ263" s="238"/>
      <c r="AKK263" s="238"/>
      <c r="AKL263" s="238"/>
      <c r="AKM263" s="238"/>
      <c r="AKN263" s="238"/>
      <c r="AKO263" s="238"/>
      <c r="AKP263" s="238"/>
      <c r="AKQ263" s="238"/>
      <c r="AKR263" s="238"/>
      <c r="AKS263" s="238"/>
      <c r="AKT263" s="238"/>
      <c r="AKU263" s="238"/>
      <c r="AKV263" s="238"/>
      <c r="AKW263" s="238"/>
      <c r="AKX263" s="238"/>
      <c r="AKY263" s="238"/>
      <c r="AKZ263" s="238"/>
      <c r="ALA263" s="238"/>
      <c r="ALB263" s="238"/>
      <c r="ALC263" s="238"/>
      <c r="ALD263" s="238"/>
      <c r="ALE263" s="238"/>
      <c r="ALF263" s="238"/>
      <c r="ALG263" s="238"/>
      <c r="ALH263" s="238"/>
      <c r="ALI263" s="238"/>
      <c r="ALJ263" s="238"/>
      <c r="ALK263" s="238"/>
      <c r="ALL263" s="238"/>
      <c r="ALM263" s="238"/>
      <c r="ALN263" s="238"/>
      <c r="ALO263" s="238"/>
      <c r="ALP263" s="238"/>
      <c r="ALQ263" s="238"/>
      <c r="ALR263" s="238"/>
      <c r="ALS263" s="238"/>
      <c r="ALT263" s="238"/>
      <c r="ALU263" s="238"/>
      <c r="ALV263" s="238"/>
      <c r="ALW263" s="238"/>
      <c r="ALX263" s="238"/>
      <c r="ALY263" s="238"/>
      <c r="ALZ263" s="238"/>
      <c r="AMA263" s="238"/>
      <c r="AMB263" s="238"/>
      <c r="AMC263" s="238"/>
      <c r="AMD263" s="238"/>
      <c r="AME263" s="238"/>
      <c r="AMF263" s="238"/>
      <c r="AMG263" s="238"/>
      <c r="AMH263" s="238"/>
      <c r="AMI263" s="238"/>
      <c r="AMJ263" s="238"/>
      <c r="AMK263" s="238"/>
    </row>
    <row r="264" spans="1:1025" s="240" customFormat="1" ht="38.25" x14ac:dyDescent="0.2">
      <c r="A264" s="270">
        <f>MAX(A258:A263)+0.01</f>
        <v>4.2299999999999951</v>
      </c>
      <c r="B264" s="261" t="s">
        <v>603</v>
      </c>
      <c r="C264" s="260" t="s">
        <v>604</v>
      </c>
      <c r="D264" s="261" t="s">
        <v>45</v>
      </c>
      <c r="E264" s="262">
        <f>SUM(E250:E254)</f>
        <v>16.5</v>
      </c>
      <c r="F264" s="359"/>
      <c r="G264" s="267">
        <f>E264*F264</f>
        <v>0</v>
      </c>
      <c r="H264" s="238"/>
      <c r="I264" s="239"/>
      <c r="J264" s="239"/>
      <c r="L264" s="339"/>
      <c r="N264" s="238"/>
      <c r="O264" s="238"/>
      <c r="P264" s="238"/>
      <c r="Q264" s="238"/>
      <c r="R264" s="238"/>
      <c r="S264" s="238"/>
      <c r="T264" s="238"/>
      <c r="U264" s="238"/>
      <c r="V264" s="238"/>
      <c r="W264" s="238"/>
      <c r="X264" s="238"/>
      <c r="Y264" s="238"/>
      <c r="Z264" s="238"/>
      <c r="AA264" s="238"/>
      <c r="AB264" s="238"/>
      <c r="AC264" s="238"/>
      <c r="AD264" s="238"/>
      <c r="AE264" s="238"/>
      <c r="AF264" s="238"/>
      <c r="AG264" s="238"/>
      <c r="AH264" s="238"/>
      <c r="AI264" s="238"/>
      <c r="AJ264" s="238"/>
      <c r="AK264" s="238"/>
      <c r="AL264" s="238"/>
      <c r="AM264" s="238"/>
      <c r="AN264" s="238"/>
      <c r="AO264" s="238"/>
      <c r="AP264" s="238"/>
      <c r="AQ264" s="238"/>
      <c r="AR264" s="238"/>
      <c r="AS264" s="238"/>
      <c r="AT264" s="238"/>
      <c r="AU264" s="238"/>
      <c r="AV264" s="238"/>
      <c r="AW264" s="238"/>
      <c r="AX264" s="238"/>
      <c r="AY264" s="238"/>
      <c r="AZ264" s="238"/>
      <c r="BA264" s="238"/>
      <c r="BB264" s="238"/>
      <c r="BC264" s="238"/>
      <c r="BD264" s="238"/>
      <c r="BE264" s="238"/>
      <c r="BF264" s="238"/>
      <c r="BG264" s="238"/>
      <c r="BH264" s="238"/>
      <c r="BI264" s="238"/>
      <c r="BJ264" s="238"/>
      <c r="BK264" s="238"/>
      <c r="BL264" s="238"/>
      <c r="BM264" s="238"/>
      <c r="BN264" s="238"/>
      <c r="BO264" s="238"/>
      <c r="BP264" s="238"/>
      <c r="BQ264" s="238"/>
      <c r="BR264" s="238"/>
      <c r="BS264" s="238"/>
      <c r="BT264" s="238"/>
      <c r="BU264" s="238"/>
      <c r="BV264" s="238"/>
      <c r="BW264" s="238"/>
      <c r="BX264" s="238"/>
      <c r="BY264" s="238"/>
      <c r="BZ264" s="238"/>
      <c r="CA264" s="238"/>
      <c r="CB264" s="238"/>
      <c r="CC264" s="238"/>
      <c r="CD264" s="238"/>
      <c r="CE264" s="238"/>
      <c r="CF264" s="238"/>
      <c r="CG264" s="238"/>
      <c r="CH264" s="238"/>
      <c r="CI264" s="238"/>
      <c r="CJ264" s="238"/>
      <c r="CK264" s="238"/>
      <c r="CL264" s="238"/>
      <c r="CM264" s="238"/>
      <c r="CN264" s="238"/>
      <c r="CO264" s="238"/>
      <c r="CP264" s="238"/>
      <c r="CQ264" s="238"/>
      <c r="CR264" s="238"/>
      <c r="CS264" s="238"/>
      <c r="CT264" s="238"/>
      <c r="CU264" s="238"/>
      <c r="CV264" s="238"/>
      <c r="CW264" s="238"/>
      <c r="CX264" s="238"/>
      <c r="CY264" s="238"/>
      <c r="CZ264" s="238"/>
      <c r="DA264" s="238"/>
      <c r="DB264" s="238"/>
      <c r="DC264" s="238"/>
      <c r="DD264" s="238"/>
      <c r="DE264" s="238"/>
      <c r="DF264" s="238"/>
      <c r="DG264" s="238"/>
      <c r="DH264" s="238"/>
      <c r="DI264" s="238"/>
      <c r="DJ264" s="238"/>
      <c r="DK264" s="238"/>
      <c r="DL264" s="238"/>
      <c r="DM264" s="238"/>
      <c r="DN264" s="238"/>
      <c r="DO264" s="238"/>
      <c r="DP264" s="238"/>
      <c r="DQ264" s="238"/>
      <c r="DR264" s="238"/>
      <c r="DS264" s="238"/>
      <c r="DT264" s="238"/>
      <c r="DU264" s="238"/>
      <c r="DV264" s="238"/>
      <c r="DW264" s="238"/>
      <c r="DX264" s="238"/>
      <c r="DY264" s="238"/>
      <c r="DZ264" s="238"/>
      <c r="EA264" s="238"/>
      <c r="EB264" s="238"/>
      <c r="EC264" s="238"/>
      <c r="ED264" s="238"/>
      <c r="EE264" s="238"/>
      <c r="EF264" s="238"/>
      <c r="EG264" s="238"/>
      <c r="EH264" s="238"/>
      <c r="EI264" s="238"/>
      <c r="EJ264" s="238"/>
      <c r="EK264" s="238"/>
      <c r="EL264" s="238"/>
      <c r="EM264" s="238"/>
      <c r="EN264" s="238"/>
      <c r="EO264" s="238"/>
      <c r="EP264" s="238"/>
      <c r="EQ264" s="238"/>
      <c r="ER264" s="238"/>
      <c r="ES264" s="238"/>
      <c r="ET264" s="238"/>
      <c r="EU264" s="238"/>
      <c r="EV264" s="238"/>
      <c r="EW264" s="238"/>
      <c r="EX264" s="238"/>
      <c r="EY264" s="238"/>
      <c r="EZ264" s="238"/>
      <c r="FA264" s="238"/>
      <c r="FB264" s="238"/>
      <c r="FC264" s="238"/>
      <c r="FD264" s="238"/>
      <c r="FE264" s="238"/>
      <c r="FF264" s="238"/>
      <c r="FG264" s="238"/>
      <c r="FH264" s="238"/>
      <c r="FI264" s="238"/>
      <c r="FJ264" s="238"/>
      <c r="FK264" s="238"/>
      <c r="FL264" s="238"/>
      <c r="FM264" s="238"/>
      <c r="FN264" s="238"/>
      <c r="FO264" s="238"/>
      <c r="FP264" s="238"/>
      <c r="FQ264" s="238"/>
      <c r="FR264" s="238"/>
      <c r="FS264" s="238"/>
      <c r="FT264" s="238"/>
      <c r="FU264" s="238"/>
      <c r="FV264" s="238"/>
      <c r="FW264" s="238"/>
      <c r="FX264" s="238"/>
      <c r="FY264" s="238"/>
      <c r="FZ264" s="238"/>
      <c r="GA264" s="238"/>
      <c r="GB264" s="238"/>
      <c r="GC264" s="238"/>
      <c r="GD264" s="238"/>
      <c r="GE264" s="238"/>
      <c r="GF264" s="238"/>
      <c r="GG264" s="238"/>
      <c r="GH264" s="238"/>
      <c r="GI264" s="238"/>
      <c r="GJ264" s="238"/>
      <c r="GK264" s="238"/>
      <c r="GL264" s="238"/>
      <c r="GM264" s="238"/>
      <c r="GN264" s="238"/>
      <c r="GO264" s="238"/>
      <c r="GP264" s="238"/>
      <c r="GQ264" s="238"/>
      <c r="GR264" s="238"/>
      <c r="GS264" s="238"/>
      <c r="GT264" s="238"/>
      <c r="GU264" s="238"/>
      <c r="GV264" s="238"/>
      <c r="GW264" s="238"/>
      <c r="GX264" s="238"/>
      <c r="GY264" s="238"/>
      <c r="GZ264" s="238"/>
      <c r="HA264" s="238"/>
      <c r="HB264" s="238"/>
      <c r="HC264" s="238"/>
      <c r="HD264" s="238"/>
      <c r="HE264" s="238"/>
      <c r="HF264" s="238"/>
      <c r="HG264" s="238"/>
      <c r="HH264" s="238"/>
      <c r="HI264" s="238"/>
      <c r="HJ264" s="238"/>
      <c r="HK264" s="238"/>
      <c r="HL264" s="238"/>
      <c r="HM264" s="238"/>
      <c r="HN264" s="238"/>
      <c r="HO264" s="238"/>
      <c r="HP264" s="238"/>
      <c r="HQ264" s="238"/>
      <c r="HR264" s="238"/>
      <c r="HS264" s="238"/>
      <c r="HT264" s="238"/>
      <c r="HU264" s="238"/>
      <c r="HV264" s="238"/>
      <c r="HW264" s="238"/>
      <c r="HX264" s="238"/>
      <c r="HY264" s="238"/>
      <c r="HZ264" s="238"/>
      <c r="IA264" s="238"/>
      <c r="IB264" s="238"/>
      <c r="IC264" s="238"/>
      <c r="ID264" s="238"/>
      <c r="IE264" s="238"/>
      <c r="IF264" s="238"/>
      <c r="IG264" s="238"/>
      <c r="IH264" s="238"/>
      <c r="II264" s="238"/>
      <c r="IJ264" s="238"/>
      <c r="IK264" s="238"/>
      <c r="IL264" s="238"/>
      <c r="IM264" s="238"/>
      <c r="IN264" s="238"/>
      <c r="IO264" s="238"/>
      <c r="IP264" s="238"/>
      <c r="IQ264" s="238"/>
      <c r="IR264" s="238"/>
      <c r="IS264" s="238"/>
      <c r="IT264" s="238"/>
      <c r="IU264" s="238"/>
      <c r="IV264" s="238"/>
      <c r="IW264" s="238"/>
      <c r="IX264" s="238"/>
      <c r="IY264" s="238"/>
      <c r="IZ264" s="238"/>
      <c r="JA264" s="238"/>
      <c r="JB264" s="238"/>
      <c r="JC264" s="238"/>
      <c r="JD264" s="238"/>
      <c r="JE264" s="238"/>
      <c r="JF264" s="238"/>
      <c r="JG264" s="238"/>
      <c r="JH264" s="238"/>
      <c r="JI264" s="238"/>
      <c r="JJ264" s="238"/>
      <c r="JK264" s="238"/>
      <c r="JL264" s="238"/>
      <c r="JM264" s="238"/>
      <c r="JN264" s="238"/>
      <c r="JO264" s="238"/>
      <c r="JP264" s="238"/>
      <c r="JQ264" s="238"/>
      <c r="JR264" s="238"/>
      <c r="JS264" s="238"/>
      <c r="JT264" s="238"/>
      <c r="JU264" s="238"/>
      <c r="JV264" s="238"/>
      <c r="JW264" s="238"/>
      <c r="JX264" s="238"/>
      <c r="JY264" s="238"/>
      <c r="JZ264" s="238"/>
      <c r="KA264" s="238"/>
      <c r="KB264" s="238"/>
      <c r="KC264" s="238"/>
      <c r="KD264" s="238"/>
      <c r="KE264" s="238"/>
      <c r="KF264" s="238"/>
      <c r="KG264" s="238"/>
      <c r="KH264" s="238"/>
      <c r="KI264" s="238"/>
      <c r="KJ264" s="238"/>
      <c r="KK264" s="238"/>
      <c r="KL264" s="238"/>
      <c r="KM264" s="238"/>
      <c r="KN264" s="238"/>
      <c r="KO264" s="238"/>
      <c r="KP264" s="238"/>
      <c r="KQ264" s="238"/>
      <c r="KR264" s="238"/>
      <c r="KS264" s="238"/>
      <c r="KT264" s="238"/>
      <c r="KU264" s="238"/>
      <c r="KV264" s="238"/>
      <c r="KW264" s="238"/>
      <c r="KX264" s="238"/>
      <c r="KY264" s="238"/>
      <c r="KZ264" s="238"/>
      <c r="LA264" s="238"/>
      <c r="LB264" s="238"/>
      <c r="LC264" s="238"/>
      <c r="LD264" s="238"/>
      <c r="LE264" s="238"/>
      <c r="LF264" s="238"/>
      <c r="LG264" s="238"/>
      <c r="LH264" s="238"/>
      <c r="LI264" s="238"/>
      <c r="LJ264" s="238"/>
      <c r="LK264" s="238"/>
      <c r="LL264" s="238"/>
      <c r="LM264" s="238"/>
      <c r="LN264" s="238"/>
      <c r="LO264" s="238"/>
      <c r="LP264" s="238"/>
      <c r="LQ264" s="238"/>
      <c r="LR264" s="238"/>
      <c r="LS264" s="238"/>
      <c r="LT264" s="238"/>
      <c r="LU264" s="238"/>
      <c r="LV264" s="238"/>
      <c r="LW264" s="238"/>
      <c r="LX264" s="238"/>
      <c r="LY264" s="238"/>
      <c r="LZ264" s="238"/>
      <c r="MA264" s="238"/>
      <c r="MB264" s="238"/>
      <c r="MC264" s="238"/>
      <c r="MD264" s="238"/>
      <c r="ME264" s="238"/>
      <c r="MF264" s="238"/>
      <c r="MG264" s="238"/>
      <c r="MH264" s="238"/>
      <c r="MI264" s="238"/>
      <c r="MJ264" s="238"/>
      <c r="MK264" s="238"/>
      <c r="ML264" s="238"/>
      <c r="MM264" s="238"/>
      <c r="MN264" s="238"/>
      <c r="MO264" s="238"/>
      <c r="MP264" s="238"/>
      <c r="MQ264" s="238"/>
      <c r="MR264" s="238"/>
      <c r="MS264" s="238"/>
      <c r="MT264" s="238"/>
      <c r="MU264" s="238"/>
      <c r="MV264" s="238"/>
      <c r="MW264" s="238"/>
      <c r="MX264" s="238"/>
      <c r="MY264" s="238"/>
      <c r="MZ264" s="238"/>
      <c r="NA264" s="238"/>
      <c r="NB264" s="238"/>
      <c r="NC264" s="238"/>
      <c r="ND264" s="238"/>
      <c r="NE264" s="238"/>
      <c r="NF264" s="238"/>
      <c r="NG264" s="238"/>
      <c r="NH264" s="238"/>
      <c r="NI264" s="238"/>
      <c r="NJ264" s="238"/>
      <c r="NK264" s="238"/>
      <c r="NL264" s="238"/>
      <c r="NM264" s="238"/>
      <c r="NN264" s="238"/>
      <c r="NO264" s="238"/>
      <c r="NP264" s="238"/>
      <c r="NQ264" s="238"/>
      <c r="NR264" s="238"/>
      <c r="NS264" s="238"/>
      <c r="NT264" s="238"/>
      <c r="NU264" s="238"/>
      <c r="NV264" s="238"/>
      <c r="NW264" s="238"/>
      <c r="NX264" s="238"/>
      <c r="NY264" s="238"/>
      <c r="NZ264" s="238"/>
      <c r="OA264" s="238"/>
      <c r="OB264" s="238"/>
      <c r="OC264" s="238"/>
      <c r="OD264" s="238"/>
      <c r="OE264" s="238"/>
      <c r="OF264" s="238"/>
      <c r="OG264" s="238"/>
      <c r="OH264" s="238"/>
      <c r="OI264" s="238"/>
      <c r="OJ264" s="238"/>
      <c r="OK264" s="238"/>
      <c r="OL264" s="238"/>
      <c r="OM264" s="238"/>
      <c r="ON264" s="238"/>
      <c r="OO264" s="238"/>
      <c r="OP264" s="238"/>
      <c r="OQ264" s="238"/>
      <c r="OR264" s="238"/>
      <c r="OS264" s="238"/>
      <c r="OT264" s="238"/>
      <c r="OU264" s="238"/>
      <c r="OV264" s="238"/>
      <c r="OW264" s="238"/>
      <c r="OX264" s="238"/>
      <c r="OY264" s="238"/>
      <c r="OZ264" s="238"/>
      <c r="PA264" s="238"/>
      <c r="PB264" s="238"/>
      <c r="PC264" s="238"/>
      <c r="PD264" s="238"/>
      <c r="PE264" s="238"/>
      <c r="PF264" s="238"/>
      <c r="PG264" s="238"/>
      <c r="PH264" s="238"/>
      <c r="PI264" s="238"/>
      <c r="PJ264" s="238"/>
      <c r="PK264" s="238"/>
      <c r="PL264" s="238"/>
      <c r="PM264" s="238"/>
      <c r="PN264" s="238"/>
      <c r="PO264" s="238"/>
      <c r="PP264" s="238"/>
      <c r="PQ264" s="238"/>
      <c r="PR264" s="238"/>
      <c r="PS264" s="238"/>
      <c r="PT264" s="238"/>
      <c r="PU264" s="238"/>
      <c r="PV264" s="238"/>
      <c r="PW264" s="238"/>
      <c r="PX264" s="238"/>
      <c r="PY264" s="238"/>
      <c r="PZ264" s="238"/>
      <c r="QA264" s="238"/>
      <c r="QB264" s="238"/>
      <c r="QC264" s="238"/>
      <c r="QD264" s="238"/>
      <c r="QE264" s="238"/>
      <c r="QF264" s="238"/>
      <c r="QG264" s="238"/>
      <c r="QH264" s="238"/>
      <c r="QI264" s="238"/>
      <c r="QJ264" s="238"/>
      <c r="QK264" s="238"/>
      <c r="QL264" s="238"/>
      <c r="QM264" s="238"/>
      <c r="QN264" s="238"/>
      <c r="QO264" s="238"/>
      <c r="QP264" s="238"/>
      <c r="QQ264" s="238"/>
      <c r="QR264" s="238"/>
      <c r="QS264" s="238"/>
      <c r="QT264" s="238"/>
      <c r="QU264" s="238"/>
      <c r="QV264" s="238"/>
      <c r="QW264" s="238"/>
      <c r="QX264" s="238"/>
      <c r="QY264" s="238"/>
      <c r="QZ264" s="238"/>
      <c r="RA264" s="238"/>
      <c r="RB264" s="238"/>
      <c r="RC264" s="238"/>
      <c r="RD264" s="238"/>
      <c r="RE264" s="238"/>
      <c r="RF264" s="238"/>
      <c r="RG264" s="238"/>
      <c r="RH264" s="238"/>
      <c r="RI264" s="238"/>
      <c r="RJ264" s="238"/>
      <c r="RK264" s="238"/>
      <c r="RL264" s="238"/>
      <c r="RM264" s="238"/>
      <c r="RN264" s="238"/>
      <c r="RO264" s="238"/>
      <c r="RP264" s="238"/>
      <c r="RQ264" s="238"/>
      <c r="RR264" s="238"/>
      <c r="RS264" s="238"/>
      <c r="RT264" s="238"/>
      <c r="RU264" s="238"/>
      <c r="RV264" s="238"/>
      <c r="RW264" s="238"/>
      <c r="RX264" s="238"/>
      <c r="RY264" s="238"/>
      <c r="RZ264" s="238"/>
      <c r="SA264" s="238"/>
      <c r="SB264" s="238"/>
      <c r="SC264" s="238"/>
      <c r="SD264" s="238"/>
      <c r="SE264" s="238"/>
      <c r="SF264" s="238"/>
      <c r="SG264" s="238"/>
      <c r="SH264" s="238"/>
      <c r="SI264" s="238"/>
      <c r="SJ264" s="238"/>
      <c r="SK264" s="238"/>
      <c r="SL264" s="238"/>
      <c r="SM264" s="238"/>
      <c r="SN264" s="238"/>
      <c r="SO264" s="238"/>
      <c r="SP264" s="238"/>
      <c r="SQ264" s="238"/>
      <c r="SR264" s="238"/>
      <c r="SS264" s="238"/>
      <c r="ST264" s="238"/>
      <c r="SU264" s="238"/>
      <c r="SV264" s="238"/>
      <c r="SW264" s="238"/>
      <c r="SX264" s="238"/>
      <c r="SY264" s="238"/>
      <c r="SZ264" s="238"/>
      <c r="TA264" s="238"/>
      <c r="TB264" s="238"/>
      <c r="TC264" s="238"/>
      <c r="TD264" s="238"/>
      <c r="TE264" s="238"/>
      <c r="TF264" s="238"/>
      <c r="TG264" s="238"/>
      <c r="TH264" s="238"/>
      <c r="TI264" s="238"/>
      <c r="TJ264" s="238"/>
      <c r="TK264" s="238"/>
      <c r="TL264" s="238"/>
      <c r="TM264" s="238"/>
      <c r="TN264" s="238"/>
      <c r="TO264" s="238"/>
      <c r="TP264" s="238"/>
      <c r="TQ264" s="238"/>
      <c r="TR264" s="238"/>
      <c r="TS264" s="238"/>
      <c r="TT264" s="238"/>
      <c r="TU264" s="238"/>
      <c r="TV264" s="238"/>
      <c r="TW264" s="238"/>
      <c r="TX264" s="238"/>
      <c r="TY264" s="238"/>
      <c r="TZ264" s="238"/>
      <c r="UA264" s="238"/>
      <c r="UB264" s="238"/>
      <c r="UC264" s="238"/>
      <c r="UD264" s="238"/>
      <c r="UE264" s="238"/>
      <c r="UF264" s="238"/>
      <c r="UG264" s="238"/>
      <c r="UH264" s="238"/>
      <c r="UI264" s="238"/>
      <c r="UJ264" s="238"/>
      <c r="UK264" s="238"/>
      <c r="UL264" s="238"/>
      <c r="UM264" s="238"/>
      <c r="UN264" s="238"/>
      <c r="UO264" s="238"/>
      <c r="UP264" s="238"/>
      <c r="UQ264" s="238"/>
      <c r="UR264" s="238"/>
      <c r="US264" s="238"/>
      <c r="UT264" s="238"/>
      <c r="UU264" s="238"/>
      <c r="UV264" s="238"/>
      <c r="UW264" s="238"/>
      <c r="UX264" s="238"/>
      <c r="UY264" s="238"/>
      <c r="UZ264" s="238"/>
      <c r="VA264" s="238"/>
      <c r="VB264" s="238"/>
      <c r="VC264" s="238"/>
      <c r="VD264" s="238"/>
      <c r="VE264" s="238"/>
      <c r="VF264" s="238"/>
      <c r="VG264" s="238"/>
      <c r="VH264" s="238"/>
      <c r="VI264" s="238"/>
      <c r="VJ264" s="238"/>
      <c r="VK264" s="238"/>
      <c r="VL264" s="238"/>
      <c r="VM264" s="238"/>
      <c r="VN264" s="238"/>
      <c r="VO264" s="238"/>
      <c r="VP264" s="238"/>
      <c r="VQ264" s="238"/>
      <c r="VR264" s="238"/>
      <c r="VS264" s="238"/>
      <c r="VT264" s="238"/>
      <c r="VU264" s="238"/>
      <c r="VV264" s="238"/>
      <c r="VW264" s="238"/>
      <c r="VX264" s="238"/>
      <c r="VY264" s="238"/>
      <c r="VZ264" s="238"/>
      <c r="WA264" s="238"/>
      <c r="WB264" s="238"/>
      <c r="WC264" s="238"/>
      <c r="WD264" s="238"/>
      <c r="WE264" s="238"/>
      <c r="WF264" s="238"/>
      <c r="WG264" s="238"/>
      <c r="WH264" s="238"/>
      <c r="WI264" s="238"/>
      <c r="WJ264" s="238"/>
      <c r="WK264" s="238"/>
      <c r="WL264" s="238"/>
      <c r="WM264" s="238"/>
      <c r="WN264" s="238"/>
      <c r="WO264" s="238"/>
      <c r="WP264" s="238"/>
      <c r="WQ264" s="238"/>
      <c r="WR264" s="238"/>
      <c r="WS264" s="238"/>
      <c r="WT264" s="238"/>
      <c r="WU264" s="238"/>
      <c r="WV264" s="238"/>
      <c r="WW264" s="238"/>
      <c r="WX264" s="238"/>
      <c r="WY264" s="238"/>
      <c r="WZ264" s="238"/>
      <c r="XA264" s="238"/>
      <c r="XB264" s="238"/>
      <c r="XC264" s="238"/>
      <c r="XD264" s="238"/>
      <c r="XE264" s="238"/>
      <c r="XF264" s="238"/>
      <c r="XG264" s="238"/>
      <c r="XH264" s="238"/>
      <c r="XI264" s="238"/>
      <c r="XJ264" s="238"/>
      <c r="XK264" s="238"/>
      <c r="XL264" s="238"/>
      <c r="XM264" s="238"/>
      <c r="XN264" s="238"/>
      <c r="XO264" s="238"/>
      <c r="XP264" s="238"/>
      <c r="XQ264" s="238"/>
      <c r="XR264" s="238"/>
      <c r="XS264" s="238"/>
      <c r="XT264" s="238"/>
      <c r="XU264" s="238"/>
      <c r="XV264" s="238"/>
      <c r="XW264" s="238"/>
      <c r="XX264" s="238"/>
      <c r="XY264" s="238"/>
      <c r="XZ264" s="238"/>
      <c r="YA264" s="238"/>
      <c r="YB264" s="238"/>
      <c r="YC264" s="238"/>
      <c r="YD264" s="238"/>
      <c r="YE264" s="238"/>
      <c r="YF264" s="238"/>
      <c r="YG264" s="238"/>
      <c r="YH264" s="238"/>
      <c r="YI264" s="238"/>
      <c r="YJ264" s="238"/>
      <c r="YK264" s="238"/>
      <c r="YL264" s="238"/>
      <c r="YM264" s="238"/>
      <c r="YN264" s="238"/>
      <c r="YO264" s="238"/>
      <c r="YP264" s="238"/>
      <c r="YQ264" s="238"/>
      <c r="YR264" s="238"/>
      <c r="YS264" s="238"/>
      <c r="YT264" s="238"/>
      <c r="YU264" s="238"/>
      <c r="YV264" s="238"/>
      <c r="YW264" s="238"/>
      <c r="YX264" s="238"/>
      <c r="YY264" s="238"/>
      <c r="YZ264" s="238"/>
      <c r="ZA264" s="238"/>
      <c r="ZB264" s="238"/>
      <c r="ZC264" s="238"/>
      <c r="ZD264" s="238"/>
      <c r="ZE264" s="238"/>
      <c r="ZF264" s="238"/>
      <c r="ZG264" s="238"/>
      <c r="ZH264" s="238"/>
      <c r="ZI264" s="238"/>
      <c r="ZJ264" s="238"/>
      <c r="ZK264" s="238"/>
      <c r="ZL264" s="238"/>
      <c r="ZM264" s="238"/>
      <c r="ZN264" s="238"/>
      <c r="ZO264" s="238"/>
      <c r="ZP264" s="238"/>
      <c r="ZQ264" s="238"/>
      <c r="ZR264" s="238"/>
      <c r="ZS264" s="238"/>
      <c r="ZT264" s="238"/>
      <c r="ZU264" s="238"/>
      <c r="ZV264" s="238"/>
      <c r="ZW264" s="238"/>
      <c r="ZX264" s="238"/>
      <c r="ZY264" s="238"/>
      <c r="ZZ264" s="238"/>
      <c r="AAA264" s="238"/>
      <c r="AAB264" s="238"/>
      <c r="AAC264" s="238"/>
      <c r="AAD264" s="238"/>
      <c r="AAE264" s="238"/>
      <c r="AAF264" s="238"/>
      <c r="AAG264" s="238"/>
      <c r="AAH264" s="238"/>
      <c r="AAI264" s="238"/>
      <c r="AAJ264" s="238"/>
      <c r="AAK264" s="238"/>
      <c r="AAL264" s="238"/>
      <c r="AAM264" s="238"/>
      <c r="AAN264" s="238"/>
      <c r="AAO264" s="238"/>
      <c r="AAP264" s="238"/>
      <c r="AAQ264" s="238"/>
      <c r="AAR264" s="238"/>
      <c r="AAS264" s="238"/>
      <c r="AAT264" s="238"/>
      <c r="AAU264" s="238"/>
      <c r="AAV264" s="238"/>
      <c r="AAW264" s="238"/>
      <c r="AAX264" s="238"/>
      <c r="AAY264" s="238"/>
      <c r="AAZ264" s="238"/>
      <c r="ABA264" s="238"/>
      <c r="ABB264" s="238"/>
      <c r="ABC264" s="238"/>
      <c r="ABD264" s="238"/>
      <c r="ABE264" s="238"/>
      <c r="ABF264" s="238"/>
      <c r="ABG264" s="238"/>
      <c r="ABH264" s="238"/>
      <c r="ABI264" s="238"/>
      <c r="ABJ264" s="238"/>
      <c r="ABK264" s="238"/>
      <c r="ABL264" s="238"/>
      <c r="ABM264" s="238"/>
      <c r="ABN264" s="238"/>
      <c r="ABO264" s="238"/>
      <c r="ABP264" s="238"/>
      <c r="ABQ264" s="238"/>
      <c r="ABR264" s="238"/>
      <c r="ABS264" s="238"/>
      <c r="ABT264" s="238"/>
      <c r="ABU264" s="238"/>
      <c r="ABV264" s="238"/>
      <c r="ABW264" s="238"/>
      <c r="ABX264" s="238"/>
      <c r="ABY264" s="238"/>
      <c r="ABZ264" s="238"/>
      <c r="ACA264" s="238"/>
      <c r="ACB264" s="238"/>
      <c r="ACC264" s="238"/>
      <c r="ACD264" s="238"/>
      <c r="ACE264" s="238"/>
      <c r="ACF264" s="238"/>
      <c r="ACG264" s="238"/>
      <c r="ACH264" s="238"/>
      <c r="ACI264" s="238"/>
      <c r="ACJ264" s="238"/>
      <c r="ACK264" s="238"/>
      <c r="ACL264" s="238"/>
      <c r="ACM264" s="238"/>
      <c r="ACN264" s="238"/>
      <c r="ACO264" s="238"/>
      <c r="ACP264" s="238"/>
      <c r="ACQ264" s="238"/>
      <c r="ACR264" s="238"/>
      <c r="ACS264" s="238"/>
      <c r="ACT264" s="238"/>
      <c r="ACU264" s="238"/>
      <c r="ACV264" s="238"/>
      <c r="ACW264" s="238"/>
      <c r="ACX264" s="238"/>
      <c r="ACY264" s="238"/>
      <c r="ACZ264" s="238"/>
      <c r="ADA264" s="238"/>
      <c r="ADB264" s="238"/>
      <c r="ADC264" s="238"/>
      <c r="ADD264" s="238"/>
      <c r="ADE264" s="238"/>
      <c r="ADF264" s="238"/>
      <c r="ADG264" s="238"/>
      <c r="ADH264" s="238"/>
      <c r="ADI264" s="238"/>
      <c r="ADJ264" s="238"/>
      <c r="ADK264" s="238"/>
      <c r="ADL264" s="238"/>
      <c r="ADM264" s="238"/>
      <c r="ADN264" s="238"/>
      <c r="ADO264" s="238"/>
      <c r="ADP264" s="238"/>
      <c r="ADQ264" s="238"/>
      <c r="ADR264" s="238"/>
      <c r="ADS264" s="238"/>
      <c r="ADT264" s="238"/>
      <c r="ADU264" s="238"/>
      <c r="ADV264" s="238"/>
      <c r="ADW264" s="238"/>
      <c r="ADX264" s="238"/>
      <c r="ADY264" s="238"/>
      <c r="ADZ264" s="238"/>
      <c r="AEA264" s="238"/>
      <c r="AEB264" s="238"/>
      <c r="AEC264" s="238"/>
      <c r="AED264" s="238"/>
      <c r="AEE264" s="238"/>
      <c r="AEF264" s="238"/>
      <c r="AEG264" s="238"/>
      <c r="AEH264" s="238"/>
      <c r="AEI264" s="238"/>
      <c r="AEJ264" s="238"/>
      <c r="AEK264" s="238"/>
      <c r="AEL264" s="238"/>
      <c r="AEM264" s="238"/>
      <c r="AEN264" s="238"/>
      <c r="AEO264" s="238"/>
      <c r="AEP264" s="238"/>
      <c r="AEQ264" s="238"/>
      <c r="AER264" s="238"/>
      <c r="AES264" s="238"/>
      <c r="AET264" s="238"/>
      <c r="AEU264" s="238"/>
      <c r="AEV264" s="238"/>
      <c r="AEW264" s="238"/>
      <c r="AEX264" s="238"/>
      <c r="AEY264" s="238"/>
      <c r="AEZ264" s="238"/>
      <c r="AFA264" s="238"/>
      <c r="AFB264" s="238"/>
      <c r="AFC264" s="238"/>
      <c r="AFD264" s="238"/>
      <c r="AFE264" s="238"/>
      <c r="AFF264" s="238"/>
      <c r="AFG264" s="238"/>
      <c r="AFH264" s="238"/>
      <c r="AFI264" s="238"/>
      <c r="AFJ264" s="238"/>
      <c r="AFK264" s="238"/>
      <c r="AFL264" s="238"/>
      <c r="AFM264" s="238"/>
      <c r="AFN264" s="238"/>
      <c r="AFO264" s="238"/>
      <c r="AFP264" s="238"/>
      <c r="AFQ264" s="238"/>
      <c r="AFR264" s="238"/>
      <c r="AFS264" s="238"/>
      <c r="AFT264" s="238"/>
      <c r="AFU264" s="238"/>
      <c r="AFV264" s="238"/>
      <c r="AFW264" s="238"/>
      <c r="AFX264" s="238"/>
      <c r="AFY264" s="238"/>
      <c r="AFZ264" s="238"/>
      <c r="AGA264" s="238"/>
      <c r="AGB264" s="238"/>
      <c r="AGC264" s="238"/>
      <c r="AGD264" s="238"/>
      <c r="AGE264" s="238"/>
      <c r="AGF264" s="238"/>
      <c r="AGG264" s="238"/>
      <c r="AGH264" s="238"/>
      <c r="AGI264" s="238"/>
      <c r="AGJ264" s="238"/>
      <c r="AGK264" s="238"/>
      <c r="AGL264" s="238"/>
      <c r="AGM264" s="238"/>
      <c r="AGN264" s="238"/>
      <c r="AGO264" s="238"/>
      <c r="AGP264" s="238"/>
      <c r="AGQ264" s="238"/>
      <c r="AGR264" s="238"/>
      <c r="AGS264" s="238"/>
      <c r="AGT264" s="238"/>
      <c r="AGU264" s="238"/>
      <c r="AGV264" s="238"/>
      <c r="AGW264" s="238"/>
      <c r="AGX264" s="238"/>
      <c r="AGY264" s="238"/>
      <c r="AGZ264" s="238"/>
      <c r="AHA264" s="238"/>
      <c r="AHB264" s="238"/>
      <c r="AHC264" s="238"/>
      <c r="AHD264" s="238"/>
      <c r="AHE264" s="238"/>
      <c r="AHF264" s="238"/>
      <c r="AHG264" s="238"/>
      <c r="AHH264" s="238"/>
      <c r="AHI264" s="238"/>
      <c r="AHJ264" s="238"/>
      <c r="AHK264" s="238"/>
      <c r="AHL264" s="238"/>
      <c r="AHM264" s="238"/>
      <c r="AHN264" s="238"/>
      <c r="AHO264" s="238"/>
      <c r="AHP264" s="238"/>
      <c r="AHQ264" s="238"/>
      <c r="AHR264" s="238"/>
      <c r="AHS264" s="238"/>
      <c r="AHT264" s="238"/>
      <c r="AHU264" s="238"/>
      <c r="AHV264" s="238"/>
      <c r="AHW264" s="238"/>
      <c r="AHX264" s="238"/>
      <c r="AHY264" s="238"/>
      <c r="AHZ264" s="238"/>
      <c r="AIA264" s="238"/>
      <c r="AIB264" s="238"/>
      <c r="AIC264" s="238"/>
      <c r="AID264" s="238"/>
      <c r="AIE264" s="238"/>
      <c r="AIF264" s="238"/>
      <c r="AIG264" s="238"/>
      <c r="AIH264" s="238"/>
      <c r="AII264" s="238"/>
      <c r="AIJ264" s="238"/>
      <c r="AIK264" s="238"/>
      <c r="AIL264" s="238"/>
      <c r="AIM264" s="238"/>
      <c r="AIN264" s="238"/>
      <c r="AIO264" s="238"/>
      <c r="AIP264" s="238"/>
      <c r="AIQ264" s="238"/>
      <c r="AIR264" s="238"/>
      <c r="AIS264" s="238"/>
      <c r="AIT264" s="238"/>
      <c r="AIU264" s="238"/>
      <c r="AIV264" s="238"/>
      <c r="AIW264" s="238"/>
      <c r="AIX264" s="238"/>
      <c r="AIY264" s="238"/>
      <c r="AIZ264" s="238"/>
      <c r="AJA264" s="238"/>
      <c r="AJB264" s="238"/>
      <c r="AJC264" s="238"/>
      <c r="AJD264" s="238"/>
      <c r="AJE264" s="238"/>
      <c r="AJF264" s="238"/>
      <c r="AJG264" s="238"/>
      <c r="AJH264" s="238"/>
      <c r="AJI264" s="238"/>
      <c r="AJJ264" s="238"/>
      <c r="AJK264" s="238"/>
      <c r="AJL264" s="238"/>
      <c r="AJM264" s="238"/>
      <c r="AJN264" s="238"/>
      <c r="AJO264" s="238"/>
      <c r="AJP264" s="238"/>
      <c r="AJQ264" s="238"/>
      <c r="AJR264" s="238"/>
      <c r="AJS264" s="238"/>
      <c r="AJT264" s="238"/>
      <c r="AJU264" s="238"/>
      <c r="AJV264" s="238"/>
      <c r="AJW264" s="238"/>
      <c r="AJX264" s="238"/>
      <c r="AJY264" s="238"/>
      <c r="AJZ264" s="238"/>
      <c r="AKA264" s="238"/>
      <c r="AKB264" s="238"/>
      <c r="AKC264" s="238"/>
      <c r="AKD264" s="238"/>
      <c r="AKE264" s="238"/>
      <c r="AKF264" s="238"/>
      <c r="AKG264" s="238"/>
      <c r="AKH264" s="238"/>
      <c r="AKI264" s="238"/>
      <c r="AKJ264" s="238"/>
      <c r="AKK264" s="238"/>
      <c r="AKL264" s="238"/>
      <c r="AKM264" s="238"/>
      <c r="AKN264" s="238"/>
      <c r="AKO264" s="238"/>
      <c r="AKP264" s="238"/>
      <c r="AKQ264" s="238"/>
      <c r="AKR264" s="238"/>
      <c r="AKS264" s="238"/>
      <c r="AKT264" s="238"/>
      <c r="AKU264" s="238"/>
      <c r="AKV264" s="238"/>
      <c r="AKW264" s="238"/>
      <c r="AKX264" s="238"/>
      <c r="AKY264" s="238"/>
      <c r="AKZ264" s="238"/>
      <c r="ALA264" s="238"/>
      <c r="ALB264" s="238"/>
      <c r="ALC264" s="238"/>
      <c r="ALD264" s="238"/>
      <c r="ALE264" s="238"/>
      <c r="ALF264" s="238"/>
      <c r="ALG264" s="238"/>
      <c r="ALH264" s="238"/>
      <c r="ALI264" s="238"/>
      <c r="ALJ264" s="238"/>
      <c r="ALK264" s="238"/>
      <c r="ALL264" s="238"/>
      <c r="ALM264" s="238"/>
      <c r="ALN264" s="238"/>
      <c r="ALO264" s="238"/>
      <c r="ALP264" s="238"/>
      <c r="ALQ264" s="238"/>
      <c r="ALR264" s="238"/>
      <c r="ALS264" s="238"/>
      <c r="ALT264" s="238"/>
      <c r="ALU264" s="238"/>
      <c r="ALV264" s="238"/>
      <c r="ALW264" s="238"/>
      <c r="ALX264" s="238"/>
      <c r="ALY264" s="238"/>
      <c r="ALZ264" s="238"/>
      <c r="AMA264" s="238"/>
      <c r="AMB264" s="238"/>
      <c r="AMC264" s="238"/>
      <c r="AMD264" s="238"/>
      <c r="AME264" s="238"/>
      <c r="AMF264" s="238"/>
      <c r="AMG264" s="238"/>
      <c r="AMH264" s="238"/>
      <c r="AMI264" s="238"/>
      <c r="AMJ264" s="238"/>
      <c r="AMK264" s="238"/>
    </row>
    <row r="265" spans="1:1025" s="238" customFormat="1" x14ac:dyDescent="0.2">
      <c r="A265" s="268"/>
      <c r="B265" s="269"/>
      <c r="C265" s="260"/>
      <c r="D265" s="261"/>
      <c r="E265" s="262"/>
      <c r="F265" s="359"/>
      <c r="G265" s="267"/>
      <c r="I265" s="239"/>
      <c r="J265" s="239"/>
      <c r="K265" s="240"/>
      <c r="L265" s="241"/>
      <c r="M265" s="240"/>
    </row>
    <row r="266" spans="1:1025" s="238" customFormat="1" x14ac:dyDescent="0.2">
      <c r="A266" s="268"/>
      <c r="B266" s="269"/>
      <c r="C266" s="268" t="s">
        <v>605</v>
      </c>
      <c r="D266" s="261"/>
      <c r="E266" s="262"/>
      <c r="F266" s="359"/>
      <c r="G266" s="267"/>
      <c r="I266" s="239"/>
      <c r="J266" s="239"/>
      <c r="K266" s="240"/>
      <c r="L266" s="241"/>
      <c r="M266" s="240"/>
    </row>
    <row r="267" spans="1:1025" s="238" customFormat="1" ht="38.25" x14ac:dyDescent="0.2">
      <c r="A267" s="270">
        <f>MAX(A261:A266)+0.01</f>
        <v>4.2399999999999949</v>
      </c>
      <c r="B267" s="261" t="s">
        <v>606</v>
      </c>
      <c r="C267" s="260" t="s">
        <v>607</v>
      </c>
      <c r="D267" s="261" t="s">
        <v>66</v>
      </c>
      <c r="E267" s="262">
        <v>1</v>
      </c>
      <c r="F267" s="359"/>
      <c r="G267" s="267">
        <f>E267*F267</f>
        <v>0</v>
      </c>
      <c r="I267" s="239"/>
      <c r="J267" s="239"/>
      <c r="K267" s="240"/>
      <c r="L267" s="241"/>
      <c r="M267" s="240"/>
    </row>
    <row r="268" spans="1:1025" s="238" customFormat="1" x14ac:dyDescent="0.2">
      <c r="A268" s="268"/>
      <c r="B268" s="269"/>
      <c r="C268" s="307"/>
      <c r="D268" s="261"/>
      <c r="E268" s="262"/>
      <c r="F268" s="359"/>
      <c r="G268" s="267"/>
      <c r="I268" s="239"/>
      <c r="J268" s="239"/>
      <c r="K268" s="240"/>
      <c r="L268" s="241"/>
      <c r="M268" s="240"/>
    </row>
    <row r="269" spans="1:1025" s="238" customFormat="1" ht="38.25" x14ac:dyDescent="0.2">
      <c r="A269" s="270">
        <f>MAX(A263:A268)+0.01</f>
        <v>4.2499999999999947</v>
      </c>
      <c r="B269" s="261" t="s">
        <v>608</v>
      </c>
      <c r="C269" s="260" t="s">
        <v>609</v>
      </c>
      <c r="D269" s="261" t="s">
        <v>66</v>
      </c>
      <c r="E269" s="262">
        <v>2</v>
      </c>
      <c r="F269" s="359"/>
      <c r="G269" s="267">
        <f>E269*F269</f>
        <v>0</v>
      </c>
      <c r="I269" s="239"/>
      <c r="J269" s="239"/>
      <c r="K269" s="240"/>
      <c r="L269" s="241"/>
      <c r="M269" s="240"/>
    </row>
    <row r="270" spans="1:1025" s="238" customFormat="1" x14ac:dyDescent="0.2">
      <c r="A270" s="268"/>
      <c r="B270" s="269"/>
      <c r="C270" s="307"/>
      <c r="D270" s="261"/>
      <c r="E270" s="262"/>
      <c r="F270" s="359"/>
      <c r="G270" s="267"/>
      <c r="I270" s="239"/>
      <c r="J270" s="239"/>
      <c r="K270" s="240"/>
      <c r="L270" s="241"/>
      <c r="M270" s="240"/>
    </row>
    <row r="271" spans="1:1025" s="238" customFormat="1" ht="38.25" x14ac:dyDescent="0.2">
      <c r="A271" s="270">
        <f>MAX(A265:A270)+0.01</f>
        <v>4.2599999999999945</v>
      </c>
      <c r="B271" s="261" t="s">
        <v>610</v>
      </c>
      <c r="C271" s="260" t="s">
        <v>611</v>
      </c>
      <c r="D271" s="261" t="s">
        <v>66</v>
      </c>
      <c r="E271" s="262">
        <v>2</v>
      </c>
      <c r="F271" s="359"/>
      <c r="G271" s="267">
        <f>E271*F271</f>
        <v>0</v>
      </c>
      <c r="I271" s="239"/>
      <c r="J271" s="239"/>
      <c r="K271" s="240"/>
      <c r="L271" s="241"/>
      <c r="M271" s="240"/>
    </row>
    <row r="272" spans="1:1025" s="238" customFormat="1" x14ac:dyDescent="0.2">
      <c r="A272" s="268"/>
      <c r="B272" s="269"/>
      <c r="C272" s="307"/>
      <c r="D272" s="261"/>
      <c r="E272" s="262"/>
      <c r="F272" s="359"/>
      <c r="G272" s="267"/>
      <c r="I272" s="239"/>
      <c r="J272" s="239"/>
      <c r="K272" s="240"/>
      <c r="L272" s="241"/>
      <c r="M272" s="240"/>
    </row>
    <row r="273" spans="1:256" s="238" customFormat="1" ht="25.5" x14ac:dyDescent="0.2">
      <c r="A273" s="270">
        <f>MAX(A267:A272)+0.01</f>
        <v>4.2699999999999942</v>
      </c>
      <c r="B273" s="261" t="s">
        <v>612</v>
      </c>
      <c r="C273" s="260" t="s">
        <v>613</v>
      </c>
      <c r="D273" s="261" t="s">
        <v>66</v>
      </c>
      <c r="E273" s="262">
        <v>1</v>
      </c>
      <c r="F273" s="359"/>
      <c r="G273" s="267">
        <f>E273*F273</f>
        <v>0</v>
      </c>
      <c r="I273" s="239"/>
      <c r="J273" s="239"/>
      <c r="K273" s="240"/>
      <c r="L273" s="241"/>
      <c r="M273" s="240"/>
    </row>
    <row r="274" spans="1:256" s="238" customFormat="1" x14ac:dyDescent="0.2">
      <c r="A274" s="268"/>
      <c r="B274" s="269"/>
      <c r="C274" s="307"/>
      <c r="D274" s="261"/>
      <c r="E274" s="262"/>
      <c r="F274" s="359"/>
      <c r="G274" s="267"/>
      <c r="I274" s="239"/>
      <c r="J274" s="239"/>
      <c r="K274" s="240"/>
      <c r="L274" s="241"/>
      <c r="M274" s="240"/>
    </row>
    <row r="275" spans="1:256" s="332" customFormat="1" ht="38.25" x14ac:dyDescent="0.2">
      <c r="A275" s="270">
        <f>MAX(A269:A274)+0.01</f>
        <v>4.279999999999994</v>
      </c>
      <c r="B275" s="335" t="s">
        <v>614</v>
      </c>
      <c r="C275" s="335" t="s">
        <v>615</v>
      </c>
      <c r="D275" s="340" t="s">
        <v>66</v>
      </c>
      <c r="E275" s="330">
        <v>1</v>
      </c>
      <c r="F275" s="364"/>
      <c r="G275" s="331">
        <f>E275*F275</f>
        <v>0</v>
      </c>
      <c r="L275" s="333"/>
    </row>
    <row r="276" spans="1:256" s="332" customFormat="1" x14ac:dyDescent="0.2">
      <c r="A276" s="327"/>
      <c r="B276" s="327"/>
      <c r="C276" s="328"/>
      <c r="D276" s="340"/>
      <c r="E276" s="330"/>
      <c r="F276" s="362"/>
      <c r="G276" s="331"/>
      <c r="L276" s="333"/>
    </row>
    <row r="277" spans="1:256" s="332" customFormat="1" ht="63.75" x14ac:dyDescent="0.2">
      <c r="A277" s="270">
        <f>MAX(A271:A276)+0.01</f>
        <v>4.2899999999999938</v>
      </c>
      <c r="B277" s="335" t="s">
        <v>616</v>
      </c>
      <c r="C277" s="335" t="s">
        <v>617</v>
      </c>
      <c r="D277" s="340" t="s">
        <v>66</v>
      </c>
      <c r="E277" s="330">
        <v>1</v>
      </c>
      <c r="F277" s="362"/>
      <c r="G277" s="331">
        <f>E277*F277</f>
        <v>0</v>
      </c>
      <c r="L277" s="333"/>
    </row>
    <row r="278" spans="1:256" s="332" customFormat="1" x14ac:dyDescent="0.2">
      <c r="A278" s="327"/>
      <c r="B278" s="327"/>
      <c r="C278" s="328"/>
      <c r="D278" s="340"/>
      <c r="E278" s="330"/>
      <c r="F278" s="365"/>
      <c r="G278" s="341"/>
      <c r="H278" s="338"/>
      <c r="I278" s="338"/>
      <c r="L278" s="333"/>
    </row>
    <row r="279" spans="1:256" s="332" customFormat="1" ht="25.5" x14ac:dyDescent="0.2">
      <c r="A279" s="270">
        <f>MAX(A273:A278)+0.01</f>
        <v>4.2999999999999936</v>
      </c>
      <c r="B279" s="335" t="s">
        <v>616</v>
      </c>
      <c r="C279" s="335" t="s">
        <v>618</v>
      </c>
      <c r="D279" s="340" t="s">
        <v>66</v>
      </c>
      <c r="E279" s="330">
        <v>1</v>
      </c>
      <c r="F279" s="362"/>
      <c r="G279" s="331">
        <f>E279*F279</f>
        <v>0</v>
      </c>
      <c r="L279" s="333"/>
    </row>
    <row r="280" spans="1:256" s="332" customFormat="1" x14ac:dyDescent="0.2">
      <c r="A280" s="327"/>
      <c r="B280" s="327"/>
      <c r="C280" s="328"/>
      <c r="D280" s="340"/>
      <c r="E280" s="330"/>
      <c r="F280" s="365"/>
      <c r="G280" s="341"/>
      <c r="H280" s="338"/>
      <c r="I280" s="338"/>
      <c r="L280" s="333"/>
    </row>
    <row r="281" spans="1:256" s="238" customFormat="1" ht="38.25" x14ac:dyDescent="0.2">
      <c r="A281" s="270">
        <f>MAX(A275:A280)+0.01</f>
        <v>4.3099999999999934</v>
      </c>
      <c r="B281" s="259" t="s">
        <v>619</v>
      </c>
      <c r="C281" s="260" t="s">
        <v>620</v>
      </c>
      <c r="D281" s="261" t="s">
        <v>66</v>
      </c>
      <c r="E281" s="262">
        <v>1</v>
      </c>
      <c r="F281" s="359"/>
      <c r="G281" s="267">
        <f>E281*F281</f>
        <v>0</v>
      </c>
      <c r="I281" s="239"/>
      <c r="J281" s="239"/>
      <c r="K281" s="240"/>
      <c r="L281" s="241"/>
      <c r="M281" s="240"/>
    </row>
    <row r="282" spans="1:256" s="238" customFormat="1" x14ac:dyDescent="0.2">
      <c r="A282" s="268"/>
      <c r="B282" s="269"/>
      <c r="C282" s="307"/>
      <c r="D282" s="261"/>
      <c r="E282" s="262"/>
      <c r="F282" s="359"/>
      <c r="G282" s="267"/>
      <c r="I282" s="239"/>
      <c r="J282" s="239"/>
      <c r="K282" s="240"/>
      <c r="L282" s="241"/>
      <c r="M282" s="240"/>
    </row>
    <row r="283" spans="1:256" s="238" customFormat="1" ht="38.25" x14ac:dyDescent="0.2">
      <c r="A283" s="270">
        <f>MAX(A277:A282)+0.01</f>
        <v>4.3199999999999932</v>
      </c>
      <c r="B283" s="259" t="s">
        <v>621</v>
      </c>
      <c r="C283" s="260" t="s">
        <v>622</v>
      </c>
      <c r="D283" s="261" t="s">
        <v>66</v>
      </c>
      <c r="E283" s="262">
        <v>1</v>
      </c>
      <c r="F283" s="359"/>
      <c r="G283" s="267">
        <f>E283*F283</f>
        <v>0</v>
      </c>
      <c r="I283" s="239"/>
      <c r="J283" s="239"/>
      <c r="K283" s="240"/>
      <c r="L283" s="241"/>
      <c r="M283" s="240"/>
    </row>
    <row r="284" spans="1:256" s="238" customFormat="1" x14ac:dyDescent="0.2">
      <c r="A284" s="268"/>
      <c r="B284" s="269"/>
      <c r="C284" s="307"/>
      <c r="D284" s="261"/>
      <c r="E284" s="262"/>
      <c r="F284" s="359"/>
      <c r="G284" s="267"/>
      <c r="I284" s="239"/>
      <c r="J284" s="239"/>
      <c r="K284" s="240"/>
      <c r="L284" s="241"/>
      <c r="M284" s="240"/>
    </row>
    <row r="285" spans="1:256" s="238" customFormat="1" ht="38.25" x14ac:dyDescent="0.2">
      <c r="A285" s="270">
        <f>MAX(A279:A284)+0.01</f>
        <v>4.329999999999993</v>
      </c>
      <c r="B285" s="261" t="s">
        <v>623</v>
      </c>
      <c r="C285" s="260" t="s">
        <v>624</v>
      </c>
      <c r="D285" s="261" t="s">
        <v>66</v>
      </c>
      <c r="E285" s="262">
        <v>3</v>
      </c>
      <c r="F285" s="359"/>
      <c r="G285" s="267">
        <f>E285*F285</f>
        <v>0</v>
      </c>
      <c r="I285" s="239"/>
      <c r="J285" s="239"/>
      <c r="K285" s="240"/>
      <c r="L285" s="241"/>
      <c r="M285" s="240"/>
    </row>
    <row r="286" spans="1:256" s="309" customFormat="1" x14ac:dyDescent="0.2">
      <c r="A286" s="268"/>
      <c r="B286" s="269"/>
      <c r="C286" s="260"/>
      <c r="D286" s="261"/>
      <c r="E286" s="262"/>
      <c r="F286" s="359"/>
      <c r="G286" s="267"/>
      <c r="H286" s="238"/>
      <c r="I286" s="239"/>
      <c r="J286" s="239"/>
      <c r="K286" s="240"/>
      <c r="L286" s="241"/>
      <c r="M286" s="240"/>
      <c r="N286" s="238"/>
      <c r="O286" s="238"/>
      <c r="P286" s="238"/>
      <c r="Q286" s="238"/>
      <c r="R286" s="238"/>
      <c r="S286" s="238"/>
      <c r="T286" s="238"/>
      <c r="U286" s="238"/>
      <c r="V286" s="238"/>
      <c r="W286" s="238"/>
      <c r="X286" s="238"/>
      <c r="Y286" s="238"/>
      <c r="Z286" s="238"/>
      <c r="AA286" s="238"/>
      <c r="AB286" s="238"/>
      <c r="AC286" s="238"/>
      <c r="AD286" s="238"/>
      <c r="AE286" s="238"/>
      <c r="AF286" s="238"/>
      <c r="AG286" s="238"/>
      <c r="AH286" s="238"/>
      <c r="AI286" s="238"/>
      <c r="AJ286" s="238"/>
      <c r="AK286" s="238"/>
      <c r="AL286" s="238"/>
      <c r="AM286" s="238"/>
      <c r="AN286" s="238"/>
      <c r="AO286" s="238"/>
      <c r="AP286" s="238"/>
      <c r="AQ286" s="238"/>
      <c r="AR286" s="238"/>
      <c r="AS286" s="238"/>
      <c r="AT286" s="238"/>
      <c r="AU286" s="238"/>
      <c r="AV286" s="238"/>
      <c r="AW286" s="238"/>
      <c r="AX286" s="238"/>
      <c r="AY286" s="238"/>
      <c r="AZ286" s="238"/>
      <c r="BA286" s="238"/>
      <c r="BB286" s="238"/>
      <c r="BC286" s="238"/>
      <c r="BD286" s="238"/>
      <c r="BE286" s="238"/>
      <c r="BF286" s="238"/>
      <c r="BG286" s="238"/>
      <c r="BH286" s="238"/>
      <c r="BI286" s="238"/>
      <c r="BJ286" s="238"/>
      <c r="BK286" s="238"/>
      <c r="BL286" s="238"/>
      <c r="BM286" s="238"/>
      <c r="BN286" s="238"/>
      <c r="BO286" s="238"/>
      <c r="BP286" s="238"/>
      <c r="BQ286" s="238"/>
      <c r="BR286" s="238"/>
      <c r="BS286" s="238"/>
      <c r="BT286" s="238"/>
      <c r="BU286" s="238"/>
      <c r="BV286" s="238"/>
      <c r="BW286" s="238"/>
      <c r="BX286" s="238"/>
      <c r="BY286" s="238"/>
      <c r="BZ286" s="238"/>
      <c r="CA286" s="238"/>
      <c r="CB286" s="238"/>
      <c r="CC286" s="238"/>
      <c r="CD286" s="238"/>
      <c r="CE286" s="238"/>
      <c r="CF286" s="238"/>
      <c r="CG286" s="238"/>
      <c r="CH286" s="238"/>
      <c r="CI286" s="238"/>
      <c r="CJ286" s="238"/>
      <c r="CK286" s="238"/>
      <c r="CL286" s="238"/>
      <c r="CM286" s="238"/>
      <c r="CN286" s="238"/>
      <c r="CO286" s="238"/>
      <c r="CP286" s="238"/>
      <c r="CQ286" s="238"/>
      <c r="CR286" s="238"/>
      <c r="CS286" s="238"/>
      <c r="CT286" s="238"/>
      <c r="CU286" s="238"/>
      <c r="CV286" s="238"/>
      <c r="CW286" s="238"/>
      <c r="CX286" s="238"/>
      <c r="CY286" s="238"/>
      <c r="CZ286" s="238"/>
      <c r="DA286" s="238"/>
      <c r="DB286" s="238"/>
      <c r="DC286" s="238"/>
      <c r="DD286" s="238"/>
      <c r="DE286" s="238"/>
      <c r="DF286" s="238"/>
      <c r="DG286" s="238"/>
      <c r="DH286" s="238"/>
      <c r="DI286" s="238"/>
      <c r="DJ286" s="238"/>
      <c r="DK286" s="238"/>
      <c r="DL286" s="238"/>
      <c r="DM286" s="238"/>
      <c r="DN286" s="238"/>
      <c r="DO286" s="238"/>
      <c r="DP286" s="238"/>
      <c r="DQ286" s="238"/>
      <c r="DR286" s="238"/>
      <c r="DS286" s="238"/>
      <c r="DT286" s="238"/>
      <c r="DU286" s="238"/>
      <c r="DV286" s="238"/>
      <c r="DW286" s="238"/>
      <c r="DX286" s="238"/>
      <c r="DY286" s="238"/>
      <c r="DZ286" s="238"/>
      <c r="EA286" s="238"/>
      <c r="EB286" s="238"/>
      <c r="EC286" s="238"/>
      <c r="ED286" s="238"/>
      <c r="EE286" s="238"/>
      <c r="EF286" s="238"/>
      <c r="EG286" s="238"/>
      <c r="EH286" s="238"/>
      <c r="EI286" s="238"/>
      <c r="EJ286" s="238"/>
      <c r="EK286" s="238"/>
      <c r="EL286" s="238"/>
      <c r="EM286" s="238"/>
      <c r="EN286" s="238"/>
      <c r="EO286" s="238"/>
      <c r="EP286" s="238"/>
      <c r="EQ286" s="238"/>
      <c r="ER286" s="238"/>
      <c r="ES286" s="238"/>
      <c r="ET286" s="238"/>
      <c r="EU286" s="238"/>
      <c r="EV286" s="238"/>
      <c r="EW286" s="238"/>
      <c r="EX286" s="238"/>
      <c r="EY286" s="238"/>
      <c r="EZ286" s="238"/>
      <c r="FA286" s="238"/>
      <c r="FB286" s="238"/>
      <c r="FC286" s="238"/>
      <c r="FD286" s="238"/>
      <c r="FE286" s="238"/>
      <c r="FF286" s="238"/>
      <c r="FG286" s="238"/>
      <c r="FH286" s="238"/>
      <c r="FI286" s="238"/>
      <c r="FJ286" s="238"/>
      <c r="FK286" s="238"/>
      <c r="FL286" s="238"/>
      <c r="FM286" s="238"/>
      <c r="FN286" s="238"/>
      <c r="FO286" s="238"/>
      <c r="FP286" s="238"/>
      <c r="FQ286" s="238"/>
      <c r="FR286" s="238"/>
      <c r="FS286" s="238"/>
      <c r="FT286" s="238"/>
      <c r="FU286" s="238"/>
      <c r="FV286" s="238"/>
      <c r="FW286" s="238"/>
      <c r="FX286" s="238"/>
      <c r="FY286" s="238"/>
      <c r="FZ286" s="238"/>
      <c r="GA286" s="238"/>
      <c r="GB286" s="238"/>
      <c r="GC286" s="238"/>
      <c r="GD286" s="238"/>
      <c r="GE286" s="238"/>
      <c r="GF286" s="238"/>
      <c r="GG286" s="238"/>
      <c r="GH286" s="238"/>
      <c r="GI286" s="238"/>
      <c r="GJ286" s="238"/>
      <c r="GK286" s="238"/>
      <c r="GL286" s="238"/>
      <c r="GM286" s="238"/>
      <c r="GN286" s="238"/>
      <c r="GO286" s="238"/>
      <c r="GP286" s="238"/>
      <c r="GQ286" s="238"/>
      <c r="GR286" s="238"/>
      <c r="GS286" s="238"/>
      <c r="GT286" s="238"/>
      <c r="GU286" s="238"/>
      <c r="GV286" s="238"/>
      <c r="GW286" s="238"/>
      <c r="GX286" s="238"/>
      <c r="GY286" s="238"/>
      <c r="GZ286" s="238"/>
      <c r="HA286" s="238"/>
      <c r="HB286" s="238"/>
      <c r="HC286" s="238"/>
      <c r="HD286" s="238"/>
      <c r="HE286" s="238"/>
      <c r="HF286" s="238"/>
      <c r="HG286" s="238"/>
      <c r="HH286" s="238"/>
      <c r="HI286" s="238"/>
      <c r="HJ286" s="238"/>
      <c r="HK286" s="238"/>
      <c r="HL286" s="238"/>
      <c r="HM286" s="238"/>
      <c r="HN286" s="238"/>
      <c r="HO286" s="238"/>
      <c r="HP286" s="238"/>
      <c r="HQ286" s="238"/>
      <c r="HR286" s="238"/>
      <c r="HS286" s="238"/>
      <c r="HT286" s="238"/>
      <c r="HU286" s="238"/>
      <c r="HV286" s="238"/>
      <c r="HW286" s="238"/>
      <c r="HX286" s="238"/>
      <c r="HY286" s="238"/>
      <c r="HZ286" s="238"/>
      <c r="IA286" s="238"/>
      <c r="IB286" s="238"/>
      <c r="IC286" s="238"/>
      <c r="ID286" s="238"/>
      <c r="IE286" s="238"/>
      <c r="IF286" s="238"/>
      <c r="IG286" s="238"/>
      <c r="IH286" s="238"/>
      <c r="II286" s="238"/>
      <c r="IJ286" s="238"/>
      <c r="IK286" s="238"/>
      <c r="IL286" s="238"/>
      <c r="IM286" s="238"/>
      <c r="IN286" s="238"/>
      <c r="IO286" s="238"/>
      <c r="IP286" s="238"/>
      <c r="IQ286" s="238"/>
      <c r="IR286" s="238"/>
      <c r="IS286" s="238"/>
      <c r="IT286" s="238"/>
      <c r="IU286" s="238"/>
      <c r="IV286" s="238"/>
    </row>
    <row r="287" spans="1:256" s="238" customFormat="1" ht="38.25" x14ac:dyDescent="0.2">
      <c r="A287" s="270">
        <f>MAX(A281:A286)+0.01</f>
        <v>4.3399999999999928</v>
      </c>
      <c r="B287" s="261" t="s">
        <v>625</v>
      </c>
      <c r="C287" s="260" t="s">
        <v>626</v>
      </c>
      <c r="D287" s="261" t="s">
        <v>66</v>
      </c>
      <c r="E287" s="262">
        <v>3</v>
      </c>
      <c r="F287" s="359"/>
      <c r="G287" s="267">
        <f>E287*F287</f>
        <v>0</v>
      </c>
      <c r="I287" s="239"/>
      <c r="J287" s="239"/>
      <c r="K287" s="240"/>
      <c r="L287" s="241"/>
      <c r="M287" s="240"/>
    </row>
    <row r="288" spans="1:256" s="238" customFormat="1" x14ac:dyDescent="0.2">
      <c r="A288" s="270"/>
      <c r="B288" s="261"/>
      <c r="C288" s="260"/>
      <c r="D288" s="261"/>
      <c r="E288" s="262"/>
      <c r="F288" s="359"/>
      <c r="G288" s="267"/>
      <c r="I288" s="239"/>
      <c r="J288" s="239"/>
      <c r="K288" s="240"/>
      <c r="L288" s="241"/>
      <c r="M288" s="240"/>
    </row>
    <row r="289" spans="1:256" s="238" customFormat="1" ht="38.25" x14ac:dyDescent="0.2">
      <c r="A289" s="270">
        <f>MAX(A283:A288)+0.01</f>
        <v>4.3499999999999925</v>
      </c>
      <c r="B289" s="335" t="s">
        <v>616</v>
      </c>
      <c r="C289" s="335" t="s">
        <v>682</v>
      </c>
      <c r="D289" s="340" t="s">
        <v>66</v>
      </c>
      <c r="E289" s="330">
        <v>1</v>
      </c>
      <c r="F289" s="359"/>
      <c r="G289" s="331">
        <f>E289*F289</f>
        <v>0</v>
      </c>
      <c r="I289" s="239"/>
      <c r="J289" s="239"/>
      <c r="K289" s="240"/>
      <c r="L289" s="241"/>
      <c r="M289" s="240"/>
    </row>
    <row r="290" spans="1:256" s="309" customFormat="1" x14ac:dyDescent="0.2">
      <c r="A290" s="268"/>
      <c r="B290" s="269"/>
      <c r="C290" s="260"/>
      <c r="D290" s="261"/>
      <c r="E290" s="262"/>
      <c r="F290" s="359"/>
      <c r="G290" s="267"/>
      <c r="H290" s="238"/>
      <c r="I290" s="239"/>
      <c r="J290" s="239"/>
      <c r="K290" s="240"/>
      <c r="L290" s="241"/>
      <c r="M290" s="240"/>
      <c r="N290" s="238"/>
      <c r="O290" s="238"/>
      <c r="P290" s="238"/>
      <c r="Q290" s="238"/>
      <c r="R290" s="238"/>
      <c r="S290" s="238"/>
      <c r="T290" s="238"/>
      <c r="U290" s="238"/>
      <c r="V290" s="238"/>
      <c r="W290" s="238"/>
      <c r="X290" s="238"/>
      <c r="Y290" s="238"/>
      <c r="Z290" s="238"/>
      <c r="AA290" s="238"/>
      <c r="AB290" s="238"/>
      <c r="AC290" s="238"/>
      <c r="AD290" s="238"/>
      <c r="AE290" s="238"/>
      <c r="AF290" s="238"/>
      <c r="AG290" s="238"/>
      <c r="AH290" s="238"/>
      <c r="AI290" s="238"/>
      <c r="AJ290" s="238"/>
      <c r="AK290" s="238"/>
      <c r="AL290" s="238"/>
      <c r="AM290" s="238"/>
      <c r="AN290" s="238"/>
      <c r="AO290" s="238"/>
      <c r="AP290" s="238"/>
      <c r="AQ290" s="238"/>
      <c r="AR290" s="238"/>
      <c r="AS290" s="238"/>
      <c r="AT290" s="238"/>
      <c r="AU290" s="238"/>
      <c r="AV290" s="238"/>
      <c r="AW290" s="238"/>
      <c r="AX290" s="238"/>
      <c r="AY290" s="238"/>
      <c r="AZ290" s="238"/>
      <c r="BA290" s="238"/>
      <c r="BB290" s="238"/>
      <c r="BC290" s="238"/>
      <c r="BD290" s="238"/>
      <c r="BE290" s="238"/>
      <c r="BF290" s="238"/>
      <c r="BG290" s="238"/>
      <c r="BH290" s="238"/>
      <c r="BI290" s="238"/>
      <c r="BJ290" s="238"/>
      <c r="BK290" s="238"/>
      <c r="BL290" s="238"/>
      <c r="BM290" s="238"/>
      <c r="BN290" s="238"/>
      <c r="BO290" s="238"/>
      <c r="BP290" s="238"/>
      <c r="BQ290" s="238"/>
      <c r="BR290" s="238"/>
      <c r="BS290" s="238"/>
      <c r="BT290" s="238"/>
      <c r="BU290" s="238"/>
      <c r="BV290" s="238"/>
      <c r="BW290" s="238"/>
      <c r="BX290" s="238"/>
      <c r="BY290" s="238"/>
      <c r="BZ290" s="238"/>
      <c r="CA290" s="238"/>
      <c r="CB290" s="238"/>
      <c r="CC290" s="238"/>
      <c r="CD290" s="238"/>
      <c r="CE290" s="238"/>
      <c r="CF290" s="238"/>
      <c r="CG290" s="238"/>
      <c r="CH290" s="238"/>
      <c r="CI290" s="238"/>
      <c r="CJ290" s="238"/>
      <c r="CK290" s="238"/>
      <c r="CL290" s="238"/>
      <c r="CM290" s="238"/>
      <c r="CN290" s="238"/>
      <c r="CO290" s="238"/>
      <c r="CP290" s="238"/>
      <c r="CQ290" s="238"/>
      <c r="CR290" s="238"/>
      <c r="CS290" s="238"/>
      <c r="CT290" s="238"/>
      <c r="CU290" s="238"/>
      <c r="CV290" s="238"/>
      <c r="CW290" s="238"/>
      <c r="CX290" s="238"/>
      <c r="CY290" s="238"/>
      <c r="CZ290" s="238"/>
      <c r="DA290" s="238"/>
      <c r="DB290" s="238"/>
      <c r="DC290" s="238"/>
      <c r="DD290" s="238"/>
      <c r="DE290" s="238"/>
      <c r="DF290" s="238"/>
      <c r="DG290" s="238"/>
      <c r="DH290" s="238"/>
      <c r="DI290" s="238"/>
      <c r="DJ290" s="238"/>
      <c r="DK290" s="238"/>
      <c r="DL290" s="238"/>
      <c r="DM290" s="238"/>
      <c r="DN290" s="238"/>
      <c r="DO290" s="238"/>
      <c r="DP290" s="238"/>
      <c r="DQ290" s="238"/>
      <c r="DR290" s="238"/>
      <c r="DS290" s="238"/>
      <c r="DT290" s="238"/>
      <c r="DU290" s="238"/>
      <c r="DV290" s="238"/>
      <c r="DW290" s="238"/>
      <c r="DX290" s="238"/>
      <c r="DY290" s="238"/>
      <c r="DZ290" s="238"/>
      <c r="EA290" s="238"/>
      <c r="EB290" s="238"/>
      <c r="EC290" s="238"/>
      <c r="ED290" s="238"/>
      <c r="EE290" s="238"/>
      <c r="EF290" s="238"/>
      <c r="EG290" s="238"/>
      <c r="EH290" s="238"/>
      <c r="EI290" s="238"/>
      <c r="EJ290" s="238"/>
      <c r="EK290" s="238"/>
      <c r="EL290" s="238"/>
      <c r="EM290" s="238"/>
      <c r="EN290" s="238"/>
      <c r="EO290" s="238"/>
      <c r="EP290" s="238"/>
      <c r="EQ290" s="238"/>
      <c r="ER290" s="238"/>
      <c r="ES290" s="238"/>
      <c r="ET290" s="238"/>
      <c r="EU290" s="238"/>
      <c r="EV290" s="238"/>
      <c r="EW290" s="238"/>
      <c r="EX290" s="238"/>
      <c r="EY290" s="238"/>
      <c r="EZ290" s="238"/>
      <c r="FA290" s="238"/>
      <c r="FB290" s="238"/>
      <c r="FC290" s="238"/>
      <c r="FD290" s="238"/>
      <c r="FE290" s="238"/>
      <c r="FF290" s="238"/>
      <c r="FG290" s="238"/>
      <c r="FH290" s="238"/>
      <c r="FI290" s="238"/>
      <c r="FJ290" s="238"/>
      <c r="FK290" s="238"/>
      <c r="FL290" s="238"/>
      <c r="FM290" s="238"/>
      <c r="FN290" s="238"/>
      <c r="FO290" s="238"/>
      <c r="FP290" s="238"/>
      <c r="FQ290" s="238"/>
      <c r="FR290" s="238"/>
      <c r="FS290" s="238"/>
      <c r="FT290" s="238"/>
      <c r="FU290" s="238"/>
      <c r="FV290" s="238"/>
      <c r="FW290" s="238"/>
      <c r="FX290" s="238"/>
      <c r="FY290" s="238"/>
      <c r="FZ290" s="238"/>
      <c r="GA290" s="238"/>
      <c r="GB290" s="238"/>
      <c r="GC290" s="238"/>
      <c r="GD290" s="238"/>
      <c r="GE290" s="238"/>
      <c r="GF290" s="238"/>
      <c r="GG290" s="238"/>
      <c r="GH290" s="238"/>
      <c r="GI290" s="238"/>
      <c r="GJ290" s="238"/>
      <c r="GK290" s="238"/>
      <c r="GL290" s="238"/>
      <c r="GM290" s="238"/>
      <c r="GN290" s="238"/>
      <c r="GO290" s="238"/>
      <c r="GP290" s="238"/>
      <c r="GQ290" s="238"/>
      <c r="GR290" s="238"/>
      <c r="GS290" s="238"/>
      <c r="GT290" s="238"/>
      <c r="GU290" s="238"/>
      <c r="GV290" s="238"/>
      <c r="GW290" s="238"/>
      <c r="GX290" s="238"/>
      <c r="GY290" s="238"/>
      <c r="GZ290" s="238"/>
      <c r="HA290" s="238"/>
      <c r="HB290" s="238"/>
      <c r="HC290" s="238"/>
      <c r="HD290" s="238"/>
      <c r="HE290" s="238"/>
      <c r="HF290" s="238"/>
      <c r="HG290" s="238"/>
      <c r="HH290" s="238"/>
      <c r="HI290" s="238"/>
      <c r="HJ290" s="238"/>
      <c r="HK290" s="238"/>
      <c r="HL290" s="238"/>
      <c r="HM290" s="238"/>
      <c r="HN290" s="238"/>
      <c r="HO290" s="238"/>
      <c r="HP290" s="238"/>
      <c r="HQ290" s="238"/>
      <c r="HR290" s="238"/>
      <c r="HS290" s="238"/>
      <c r="HT290" s="238"/>
      <c r="HU290" s="238"/>
      <c r="HV290" s="238"/>
      <c r="HW290" s="238"/>
      <c r="HX290" s="238"/>
      <c r="HY290" s="238"/>
      <c r="HZ290" s="238"/>
      <c r="IA290" s="238"/>
      <c r="IB290" s="238"/>
      <c r="IC290" s="238"/>
      <c r="ID290" s="238"/>
      <c r="IE290" s="238"/>
      <c r="IF290" s="238"/>
      <c r="IG290" s="238"/>
      <c r="IH290" s="238"/>
      <c r="II290" s="238"/>
      <c r="IJ290" s="238"/>
      <c r="IK290" s="238"/>
      <c r="IL290" s="238"/>
      <c r="IM290" s="238"/>
      <c r="IN290" s="238"/>
      <c r="IO290" s="238"/>
      <c r="IP290" s="238"/>
      <c r="IQ290" s="238"/>
      <c r="IR290" s="238"/>
      <c r="IS290" s="238"/>
      <c r="IT290" s="238"/>
      <c r="IU290" s="238"/>
      <c r="IV290" s="238"/>
    </row>
    <row r="291" spans="1:256" s="238" customFormat="1" ht="13.5" thickBot="1" x14ac:dyDescent="0.25">
      <c r="A291" s="566"/>
      <c r="B291" s="567"/>
      <c r="C291" s="568"/>
      <c r="D291" s="567"/>
      <c r="E291" s="573"/>
      <c r="F291" s="570"/>
      <c r="G291" s="571"/>
      <c r="I291" s="239"/>
      <c r="J291" s="239"/>
      <c r="K291" s="240"/>
      <c r="L291" s="241"/>
      <c r="M291" s="240"/>
    </row>
    <row r="292" spans="1:256" s="238" customFormat="1" ht="13.5" thickBot="1" x14ac:dyDescent="0.25">
      <c r="A292" s="268"/>
      <c r="B292" s="342" t="s">
        <v>627</v>
      </c>
      <c r="C292" s="343" t="s">
        <v>628</v>
      </c>
      <c r="D292" s="344"/>
      <c r="E292" s="345"/>
      <c r="F292" s="618"/>
      <c r="G292" s="346">
        <f>SUM(G213:G291)</f>
        <v>0</v>
      </c>
      <c r="I292" s="239"/>
      <c r="J292" s="298"/>
      <c r="K292" s="304"/>
      <c r="L292" s="241"/>
      <c r="M292" s="304"/>
      <c r="N292" s="297"/>
      <c r="O292" s="297"/>
      <c r="P292" s="297"/>
      <c r="Q292" s="297"/>
      <c r="R292" s="297"/>
      <c r="S292" s="297"/>
      <c r="T292" s="297"/>
      <c r="U292" s="297"/>
      <c r="V292" s="297"/>
      <c r="W292" s="297"/>
      <c r="X292" s="297"/>
      <c r="Y292" s="297"/>
      <c r="Z292" s="297"/>
      <c r="AA292" s="297"/>
      <c r="AB292" s="297"/>
      <c r="AC292" s="297"/>
      <c r="AD292" s="297"/>
      <c r="AE292" s="297"/>
      <c r="AF292" s="297"/>
      <c r="AG292" s="297"/>
      <c r="AH292" s="297"/>
      <c r="AI292" s="297"/>
      <c r="AJ292" s="297"/>
      <c r="AK292" s="297"/>
      <c r="AL292" s="297"/>
      <c r="AM292" s="297"/>
      <c r="AN292" s="297"/>
      <c r="AO292" s="297"/>
      <c r="AP292" s="297"/>
      <c r="AQ292" s="297"/>
      <c r="AR292" s="297"/>
      <c r="AS292" s="297"/>
      <c r="AT292" s="297"/>
      <c r="AU292" s="297"/>
      <c r="AV292" s="297"/>
      <c r="AW292" s="297"/>
      <c r="AX292" s="297"/>
      <c r="AY292" s="297"/>
      <c r="AZ292" s="297"/>
      <c r="BA292" s="297"/>
      <c r="BB292" s="297"/>
      <c r="BC292" s="297"/>
      <c r="BD292" s="297"/>
      <c r="BE292" s="297"/>
      <c r="BF292" s="297"/>
      <c r="BG292" s="297"/>
      <c r="BH292" s="297"/>
      <c r="BI292" s="297"/>
      <c r="BJ292" s="297"/>
      <c r="BK292" s="297"/>
      <c r="BL292" s="297"/>
      <c r="BM292" s="297"/>
      <c r="BN292" s="297"/>
      <c r="BO292" s="297"/>
      <c r="BP292" s="297"/>
      <c r="BQ292" s="297"/>
      <c r="BR292" s="297"/>
      <c r="BS292" s="297"/>
      <c r="BT292" s="297"/>
      <c r="BU292" s="297"/>
      <c r="BV292" s="297"/>
      <c r="BW292" s="297"/>
      <c r="BX292" s="297"/>
      <c r="BY292" s="297"/>
      <c r="BZ292" s="297"/>
      <c r="CA292" s="297"/>
      <c r="CB292" s="297"/>
      <c r="CC292" s="297"/>
      <c r="CD292" s="297"/>
      <c r="CE292" s="297"/>
      <c r="CF292" s="297"/>
      <c r="CG292" s="297"/>
      <c r="CH292" s="297"/>
      <c r="CI292" s="297"/>
      <c r="CJ292" s="297"/>
      <c r="CK292" s="297"/>
      <c r="CL292" s="297"/>
      <c r="CM292" s="297"/>
      <c r="CN292" s="297"/>
      <c r="CO292" s="297"/>
      <c r="CP292" s="297"/>
      <c r="CQ292" s="297"/>
      <c r="CR292" s="297"/>
      <c r="CS292" s="297"/>
      <c r="CT292" s="297"/>
      <c r="CU292" s="297"/>
      <c r="CV292" s="297"/>
      <c r="CW292" s="297"/>
      <c r="CX292" s="297"/>
      <c r="CY292" s="297"/>
      <c r="CZ292" s="297"/>
      <c r="DA292" s="297"/>
      <c r="DB292" s="297"/>
      <c r="DC292" s="297"/>
      <c r="DD292" s="297"/>
      <c r="DE292" s="297"/>
      <c r="DF292" s="297"/>
      <c r="DG292" s="297"/>
      <c r="DH292" s="297"/>
      <c r="DI292" s="297"/>
      <c r="DJ292" s="297"/>
      <c r="DK292" s="297"/>
      <c r="DL292" s="297"/>
      <c r="DM292" s="297"/>
      <c r="DN292" s="297"/>
      <c r="DO292" s="297"/>
      <c r="DP292" s="297"/>
      <c r="DQ292" s="297"/>
      <c r="DR292" s="297"/>
      <c r="DS292" s="297"/>
      <c r="DT292" s="297"/>
      <c r="DU292" s="297"/>
      <c r="DV292" s="297"/>
      <c r="DW292" s="297"/>
      <c r="DX292" s="297"/>
      <c r="DY292" s="297"/>
      <c r="DZ292" s="297"/>
      <c r="EA292" s="297"/>
      <c r="EB292" s="297"/>
      <c r="EC292" s="297"/>
      <c r="ED292" s="297"/>
      <c r="EE292" s="297"/>
      <c r="EF292" s="297"/>
      <c r="EG292" s="297"/>
      <c r="EH292" s="297"/>
      <c r="EI292" s="297"/>
      <c r="EJ292" s="297"/>
      <c r="EK292" s="297"/>
      <c r="EL292" s="297"/>
      <c r="EM292" s="297"/>
      <c r="EN292" s="297"/>
      <c r="EO292" s="297"/>
      <c r="EP292" s="297"/>
      <c r="EQ292" s="297"/>
      <c r="ER292" s="297"/>
      <c r="ES292" s="297"/>
      <c r="ET292" s="297"/>
      <c r="EU292" s="297"/>
      <c r="EV292" s="297"/>
      <c r="EW292" s="297"/>
      <c r="EX292" s="297"/>
      <c r="EY292" s="297"/>
      <c r="EZ292" s="297"/>
      <c r="FA292" s="297"/>
      <c r="FB292" s="297"/>
      <c r="FC292" s="297"/>
      <c r="FD292" s="297"/>
      <c r="FE292" s="297"/>
      <c r="FF292" s="297"/>
      <c r="FG292" s="297"/>
      <c r="FH292" s="297"/>
      <c r="FI292" s="297"/>
      <c r="FJ292" s="297"/>
      <c r="FK292" s="297"/>
      <c r="FL292" s="297"/>
      <c r="FM292" s="297"/>
      <c r="FN292" s="297"/>
      <c r="FO292" s="297"/>
      <c r="FP292" s="297"/>
      <c r="FQ292" s="297"/>
      <c r="FR292" s="297"/>
      <c r="FS292" s="297"/>
      <c r="FT292" s="297"/>
      <c r="FU292" s="297"/>
      <c r="FV292" s="297"/>
      <c r="FW292" s="297"/>
      <c r="FX292" s="297"/>
      <c r="FY292" s="297"/>
      <c r="FZ292" s="297"/>
      <c r="GA292" s="297"/>
      <c r="GB292" s="297"/>
      <c r="GC292" s="297"/>
      <c r="GD292" s="297"/>
      <c r="GE292" s="297"/>
      <c r="GF292" s="297"/>
      <c r="GG292" s="297"/>
      <c r="GH292" s="297"/>
      <c r="GI292" s="297"/>
      <c r="GJ292" s="297"/>
      <c r="GK292" s="297"/>
      <c r="GL292" s="297"/>
      <c r="GM292" s="297"/>
      <c r="GN292" s="297"/>
      <c r="GO292" s="297"/>
      <c r="GP292" s="297"/>
      <c r="GQ292" s="297"/>
      <c r="GR292" s="297"/>
      <c r="GS292" s="297"/>
      <c r="GT292" s="297"/>
      <c r="GU292" s="297"/>
      <c r="GV292" s="297"/>
      <c r="GW292" s="297"/>
      <c r="GX292" s="297"/>
      <c r="GY292" s="297"/>
      <c r="GZ292" s="297"/>
      <c r="HA292" s="297"/>
      <c r="HB292" s="297"/>
      <c r="HC292" s="297"/>
      <c r="HD292" s="297"/>
      <c r="HE292" s="297"/>
      <c r="HF292" s="297"/>
      <c r="HG292" s="297"/>
      <c r="HH292" s="297"/>
      <c r="HI292" s="297"/>
      <c r="HJ292" s="297"/>
      <c r="HK292" s="297"/>
      <c r="HL292" s="297"/>
      <c r="HM292" s="297"/>
      <c r="HN292" s="297"/>
      <c r="HO292" s="297"/>
      <c r="HP292" s="297"/>
      <c r="HQ292" s="297"/>
      <c r="HR292" s="297"/>
      <c r="HS292" s="297"/>
      <c r="HT292" s="297"/>
      <c r="HU292" s="297"/>
      <c r="HV292" s="297"/>
      <c r="HW292" s="297"/>
      <c r="HX292" s="297"/>
      <c r="HY292" s="297"/>
      <c r="HZ292" s="297"/>
      <c r="IA292" s="297"/>
      <c r="IB292" s="297"/>
      <c r="IC292" s="297"/>
      <c r="ID292" s="297"/>
      <c r="IE292" s="297"/>
      <c r="IF292" s="297"/>
      <c r="IG292" s="297"/>
      <c r="IH292" s="297"/>
      <c r="II292" s="297"/>
      <c r="IJ292" s="297"/>
      <c r="IK292" s="297"/>
      <c r="IL292" s="297"/>
      <c r="IM292" s="297"/>
      <c r="IN292" s="297"/>
      <c r="IO292" s="297"/>
      <c r="IP292" s="297"/>
      <c r="IQ292" s="297"/>
      <c r="IR292" s="297"/>
      <c r="IS292" s="297"/>
      <c r="IT292" s="297"/>
      <c r="IU292" s="297"/>
      <c r="IV292" s="297"/>
    </row>
    <row r="293" spans="1:256" s="238" customFormat="1" x14ac:dyDescent="0.2">
      <c r="A293" s="268"/>
      <c r="B293" s="269"/>
      <c r="C293" s="260"/>
      <c r="D293" s="269"/>
      <c r="E293" s="262"/>
      <c r="F293" s="359"/>
      <c r="G293" s="267"/>
      <c r="I293" s="239"/>
      <c r="J293" s="239"/>
      <c r="K293" s="240"/>
      <c r="L293" s="241"/>
      <c r="M293" s="240"/>
    </row>
    <row r="294" spans="1:256" s="238" customFormat="1" x14ac:dyDescent="0.2">
      <c r="A294" s="263">
        <v>5</v>
      </c>
      <c r="B294" s="264"/>
      <c r="C294" s="268" t="s">
        <v>629</v>
      </c>
      <c r="D294" s="261"/>
      <c r="E294" s="262"/>
      <c r="F294" s="359"/>
      <c r="G294" s="267"/>
      <c r="I294" s="239"/>
      <c r="J294" s="239"/>
      <c r="K294" s="240"/>
      <c r="L294" s="241"/>
      <c r="M294" s="240"/>
    </row>
    <row r="295" spans="1:256" s="238" customFormat="1" x14ac:dyDescent="0.2">
      <c r="A295" s="268"/>
      <c r="B295" s="269"/>
      <c r="C295" s="260"/>
      <c r="D295" s="269"/>
      <c r="E295" s="262"/>
      <c r="F295" s="359"/>
      <c r="G295" s="267"/>
      <c r="I295" s="239"/>
      <c r="J295" s="239"/>
      <c r="K295" s="240"/>
      <c r="L295" s="241"/>
      <c r="M295" s="240"/>
    </row>
    <row r="296" spans="1:256" s="238" customFormat="1" x14ac:dyDescent="0.2">
      <c r="A296" s="268"/>
      <c r="B296" s="269"/>
      <c r="C296" s="268" t="s">
        <v>630</v>
      </c>
      <c r="D296" s="261"/>
      <c r="E296" s="262"/>
      <c r="F296" s="359"/>
      <c r="G296" s="267"/>
      <c r="I296" s="239"/>
      <c r="J296" s="239"/>
      <c r="K296" s="240"/>
      <c r="L296" s="241"/>
      <c r="M296" s="240"/>
    </row>
    <row r="297" spans="1:256" s="238" customFormat="1" x14ac:dyDescent="0.2">
      <c r="A297" s="268"/>
      <c r="B297" s="269"/>
      <c r="C297" s="268"/>
      <c r="D297" s="261"/>
      <c r="E297" s="262"/>
      <c r="F297" s="359"/>
      <c r="G297" s="267"/>
      <c r="I297" s="239"/>
      <c r="J297" s="239"/>
      <c r="K297" s="240"/>
      <c r="L297" s="241"/>
      <c r="M297" s="240"/>
    </row>
    <row r="298" spans="1:256" s="238" customFormat="1" ht="51" x14ac:dyDescent="0.2">
      <c r="A298" s="270">
        <f>MAX(A294:A297)+0.01</f>
        <v>5.01</v>
      </c>
      <c r="B298" s="261" t="s">
        <v>452</v>
      </c>
      <c r="C298" s="260" t="s">
        <v>631</v>
      </c>
      <c r="D298" s="261" t="s">
        <v>45</v>
      </c>
      <c r="E298" s="262">
        <v>77.5</v>
      </c>
      <c r="F298" s="359"/>
      <c r="G298" s="267">
        <f>E298*F298</f>
        <v>0</v>
      </c>
      <c r="I298" s="239"/>
      <c r="J298" s="239"/>
      <c r="K298" s="240"/>
      <c r="L298" s="241"/>
      <c r="M298" s="240"/>
    </row>
    <row r="299" spans="1:256" s="238" customFormat="1" x14ac:dyDescent="0.2">
      <c r="A299" s="268"/>
      <c r="B299" s="269"/>
      <c r="C299" s="260"/>
      <c r="D299" s="261"/>
      <c r="E299" s="262"/>
      <c r="F299" s="359"/>
      <c r="G299" s="267"/>
      <c r="I299" s="239"/>
      <c r="J299" s="239"/>
      <c r="K299" s="240"/>
      <c r="L299" s="241"/>
      <c r="M299" s="240"/>
    </row>
    <row r="300" spans="1:256" s="238" customFormat="1" ht="63.75" x14ac:dyDescent="0.2">
      <c r="A300" s="270">
        <f>MAX(A296:A299)+0.01</f>
        <v>5.0199999999999996</v>
      </c>
      <c r="B300" s="261" t="s">
        <v>452</v>
      </c>
      <c r="C300" s="260" t="s">
        <v>632</v>
      </c>
      <c r="D300" s="261" t="s">
        <v>45</v>
      </c>
      <c r="E300" s="262">
        <v>20</v>
      </c>
      <c r="F300" s="359"/>
      <c r="G300" s="267">
        <f>E300*F300</f>
        <v>0</v>
      </c>
      <c r="I300" s="239"/>
      <c r="J300" s="239"/>
      <c r="K300" s="240"/>
      <c r="L300" s="241"/>
      <c r="M300" s="240"/>
    </row>
    <row r="301" spans="1:256" s="238" customFormat="1" x14ac:dyDescent="0.2">
      <c r="A301" s="268"/>
      <c r="B301" s="269"/>
      <c r="C301" s="260"/>
      <c r="D301" s="261"/>
      <c r="E301" s="262"/>
      <c r="F301" s="359"/>
      <c r="G301" s="267"/>
      <c r="I301" s="239"/>
      <c r="J301" s="239"/>
      <c r="K301" s="240"/>
      <c r="L301" s="241"/>
      <c r="M301" s="240"/>
    </row>
    <row r="302" spans="1:256" s="238" customFormat="1" ht="63.75" x14ac:dyDescent="0.2">
      <c r="A302" s="270">
        <f>MAX(A298:A301)+0.01</f>
        <v>5.0299999999999994</v>
      </c>
      <c r="B302" s="261" t="s">
        <v>452</v>
      </c>
      <c r="C302" s="260" t="s">
        <v>633</v>
      </c>
      <c r="D302" s="261" t="s">
        <v>66</v>
      </c>
      <c r="E302" s="262">
        <v>1</v>
      </c>
      <c r="F302" s="359"/>
      <c r="G302" s="267">
        <f>E302*F302</f>
        <v>0</v>
      </c>
      <c r="I302" s="239"/>
      <c r="J302" s="239"/>
      <c r="K302" s="240"/>
      <c r="L302" s="241"/>
      <c r="M302" s="240"/>
    </row>
    <row r="303" spans="1:256" s="238" customFormat="1" x14ac:dyDescent="0.2">
      <c r="A303" s="268"/>
      <c r="B303" s="269"/>
      <c r="C303" s="260"/>
      <c r="D303" s="261"/>
      <c r="E303" s="262"/>
      <c r="F303" s="359"/>
      <c r="G303" s="267"/>
      <c r="I303" s="239"/>
      <c r="J303" s="239"/>
      <c r="K303" s="240"/>
      <c r="L303" s="241"/>
      <c r="M303" s="240"/>
    </row>
    <row r="304" spans="1:256" s="238" customFormat="1" ht="13.5" thickBot="1" x14ac:dyDescent="0.25">
      <c r="A304" s="566"/>
      <c r="B304" s="567"/>
      <c r="C304" s="568"/>
      <c r="D304" s="567"/>
      <c r="E304" s="573"/>
      <c r="F304" s="570"/>
      <c r="G304" s="571"/>
      <c r="I304" s="239"/>
      <c r="J304" s="239"/>
      <c r="K304" s="240"/>
      <c r="L304" s="241"/>
      <c r="M304" s="240"/>
    </row>
    <row r="305" spans="1:256" s="238" customFormat="1" ht="13.5" thickBot="1" x14ac:dyDescent="0.25">
      <c r="A305" s="268"/>
      <c r="B305" s="342" t="s">
        <v>627</v>
      </c>
      <c r="C305" s="343" t="s">
        <v>634</v>
      </c>
      <c r="D305" s="344"/>
      <c r="E305" s="345"/>
      <c r="F305" s="618"/>
      <c r="G305" s="346">
        <f>SUM(G294:G304)</f>
        <v>0</v>
      </c>
      <c r="I305" s="239"/>
      <c r="J305" s="298"/>
      <c r="K305" s="304"/>
      <c r="L305" s="241"/>
      <c r="M305" s="304"/>
      <c r="N305" s="297"/>
      <c r="O305" s="297"/>
      <c r="P305" s="297"/>
      <c r="Q305" s="297"/>
      <c r="R305" s="297"/>
      <c r="S305" s="297"/>
      <c r="T305" s="297"/>
      <c r="U305" s="297"/>
      <c r="V305" s="297"/>
      <c r="W305" s="297"/>
      <c r="X305" s="297"/>
      <c r="Y305" s="297"/>
      <c r="Z305" s="297"/>
      <c r="AA305" s="297"/>
      <c r="AB305" s="297"/>
      <c r="AC305" s="297"/>
      <c r="AD305" s="297"/>
      <c r="AE305" s="297"/>
      <c r="AF305" s="297"/>
      <c r="AG305" s="297"/>
      <c r="AH305" s="297"/>
      <c r="AI305" s="297"/>
      <c r="AJ305" s="297"/>
      <c r="AK305" s="297"/>
      <c r="AL305" s="297"/>
      <c r="AM305" s="297"/>
      <c r="AN305" s="297"/>
      <c r="AO305" s="297"/>
      <c r="AP305" s="297"/>
      <c r="AQ305" s="297"/>
      <c r="AR305" s="297"/>
      <c r="AS305" s="297"/>
      <c r="AT305" s="297"/>
      <c r="AU305" s="297"/>
      <c r="AV305" s="297"/>
      <c r="AW305" s="297"/>
      <c r="AX305" s="297"/>
      <c r="AY305" s="297"/>
      <c r="AZ305" s="297"/>
      <c r="BA305" s="297"/>
      <c r="BB305" s="297"/>
      <c r="BC305" s="297"/>
      <c r="BD305" s="297"/>
      <c r="BE305" s="297"/>
      <c r="BF305" s="297"/>
      <c r="BG305" s="297"/>
      <c r="BH305" s="297"/>
      <c r="BI305" s="297"/>
      <c r="BJ305" s="297"/>
      <c r="BK305" s="297"/>
      <c r="BL305" s="297"/>
      <c r="BM305" s="297"/>
      <c r="BN305" s="297"/>
      <c r="BO305" s="297"/>
      <c r="BP305" s="297"/>
      <c r="BQ305" s="297"/>
      <c r="BR305" s="297"/>
      <c r="BS305" s="297"/>
      <c r="BT305" s="297"/>
      <c r="BU305" s="297"/>
      <c r="BV305" s="297"/>
      <c r="BW305" s="297"/>
      <c r="BX305" s="297"/>
      <c r="BY305" s="297"/>
      <c r="BZ305" s="297"/>
      <c r="CA305" s="297"/>
      <c r="CB305" s="297"/>
      <c r="CC305" s="297"/>
      <c r="CD305" s="297"/>
      <c r="CE305" s="297"/>
      <c r="CF305" s="297"/>
      <c r="CG305" s="297"/>
      <c r="CH305" s="297"/>
      <c r="CI305" s="297"/>
      <c r="CJ305" s="297"/>
      <c r="CK305" s="297"/>
      <c r="CL305" s="297"/>
      <c r="CM305" s="297"/>
      <c r="CN305" s="297"/>
      <c r="CO305" s="297"/>
      <c r="CP305" s="297"/>
      <c r="CQ305" s="297"/>
      <c r="CR305" s="297"/>
      <c r="CS305" s="297"/>
      <c r="CT305" s="297"/>
      <c r="CU305" s="297"/>
      <c r="CV305" s="297"/>
      <c r="CW305" s="297"/>
      <c r="CX305" s="297"/>
      <c r="CY305" s="297"/>
      <c r="CZ305" s="297"/>
      <c r="DA305" s="297"/>
      <c r="DB305" s="297"/>
      <c r="DC305" s="297"/>
      <c r="DD305" s="297"/>
      <c r="DE305" s="297"/>
      <c r="DF305" s="297"/>
      <c r="DG305" s="297"/>
      <c r="DH305" s="297"/>
      <c r="DI305" s="297"/>
      <c r="DJ305" s="297"/>
      <c r="DK305" s="297"/>
      <c r="DL305" s="297"/>
      <c r="DM305" s="297"/>
      <c r="DN305" s="297"/>
      <c r="DO305" s="297"/>
      <c r="DP305" s="297"/>
      <c r="DQ305" s="297"/>
      <c r="DR305" s="297"/>
      <c r="DS305" s="297"/>
      <c r="DT305" s="297"/>
      <c r="DU305" s="297"/>
      <c r="DV305" s="297"/>
      <c r="DW305" s="297"/>
      <c r="DX305" s="297"/>
      <c r="DY305" s="297"/>
      <c r="DZ305" s="297"/>
      <c r="EA305" s="297"/>
      <c r="EB305" s="297"/>
      <c r="EC305" s="297"/>
      <c r="ED305" s="297"/>
      <c r="EE305" s="297"/>
      <c r="EF305" s="297"/>
      <c r="EG305" s="297"/>
      <c r="EH305" s="297"/>
      <c r="EI305" s="297"/>
      <c r="EJ305" s="297"/>
      <c r="EK305" s="297"/>
      <c r="EL305" s="297"/>
      <c r="EM305" s="297"/>
      <c r="EN305" s="297"/>
      <c r="EO305" s="297"/>
      <c r="EP305" s="297"/>
      <c r="EQ305" s="297"/>
      <c r="ER305" s="297"/>
      <c r="ES305" s="297"/>
      <c r="ET305" s="297"/>
      <c r="EU305" s="297"/>
      <c r="EV305" s="297"/>
      <c r="EW305" s="297"/>
      <c r="EX305" s="297"/>
      <c r="EY305" s="297"/>
      <c r="EZ305" s="297"/>
      <c r="FA305" s="297"/>
      <c r="FB305" s="297"/>
      <c r="FC305" s="297"/>
      <c r="FD305" s="297"/>
      <c r="FE305" s="297"/>
      <c r="FF305" s="297"/>
      <c r="FG305" s="297"/>
      <c r="FH305" s="297"/>
      <c r="FI305" s="297"/>
      <c r="FJ305" s="297"/>
      <c r="FK305" s="297"/>
      <c r="FL305" s="297"/>
      <c r="FM305" s="297"/>
      <c r="FN305" s="297"/>
      <c r="FO305" s="297"/>
      <c r="FP305" s="297"/>
      <c r="FQ305" s="297"/>
      <c r="FR305" s="297"/>
      <c r="FS305" s="297"/>
      <c r="FT305" s="297"/>
      <c r="FU305" s="297"/>
      <c r="FV305" s="297"/>
      <c r="FW305" s="297"/>
      <c r="FX305" s="297"/>
      <c r="FY305" s="297"/>
      <c r="FZ305" s="297"/>
      <c r="GA305" s="297"/>
      <c r="GB305" s="297"/>
      <c r="GC305" s="297"/>
      <c r="GD305" s="297"/>
      <c r="GE305" s="297"/>
      <c r="GF305" s="297"/>
      <c r="GG305" s="297"/>
      <c r="GH305" s="297"/>
      <c r="GI305" s="297"/>
      <c r="GJ305" s="297"/>
      <c r="GK305" s="297"/>
      <c r="GL305" s="297"/>
      <c r="GM305" s="297"/>
      <c r="GN305" s="297"/>
      <c r="GO305" s="297"/>
      <c r="GP305" s="297"/>
      <c r="GQ305" s="297"/>
      <c r="GR305" s="297"/>
      <c r="GS305" s="297"/>
      <c r="GT305" s="297"/>
      <c r="GU305" s="297"/>
      <c r="GV305" s="297"/>
      <c r="GW305" s="297"/>
      <c r="GX305" s="297"/>
      <c r="GY305" s="297"/>
      <c r="GZ305" s="297"/>
      <c r="HA305" s="297"/>
      <c r="HB305" s="297"/>
      <c r="HC305" s="297"/>
      <c r="HD305" s="297"/>
      <c r="HE305" s="297"/>
      <c r="HF305" s="297"/>
      <c r="HG305" s="297"/>
      <c r="HH305" s="297"/>
      <c r="HI305" s="297"/>
      <c r="HJ305" s="297"/>
      <c r="HK305" s="297"/>
      <c r="HL305" s="297"/>
      <c r="HM305" s="297"/>
      <c r="HN305" s="297"/>
      <c r="HO305" s="297"/>
      <c r="HP305" s="297"/>
      <c r="HQ305" s="297"/>
      <c r="HR305" s="297"/>
      <c r="HS305" s="297"/>
      <c r="HT305" s="297"/>
      <c r="HU305" s="297"/>
      <c r="HV305" s="297"/>
      <c r="HW305" s="297"/>
      <c r="HX305" s="297"/>
      <c r="HY305" s="297"/>
      <c r="HZ305" s="297"/>
      <c r="IA305" s="297"/>
      <c r="IB305" s="297"/>
      <c r="IC305" s="297"/>
      <c r="ID305" s="297"/>
      <c r="IE305" s="297"/>
      <c r="IF305" s="297"/>
      <c r="IG305" s="297"/>
      <c r="IH305" s="297"/>
      <c r="II305" s="297"/>
      <c r="IJ305" s="297"/>
      <c r="IK305" s="297"/>
      <c r="IL305" s="297"/>
      <c r="IM305" s="297"/>
      <c r="IN305" s="297"/>
      <c r="IO305" s="297"/>
      <c r="IP305" s="297"/>
      <c r="IQ305" s="297"/>
      <c r="IR305" s="297"/>
      <c r="IS305" s="297"/>
      <c r="IT305" s="297"/>
      <c r="IU305" s="297"/>
      <c r="IV305" s="297"/>
    </row>
    <row r="306" spans="1:256" s="238" customFormat="1" x14ac:dyDescent="0.2">
      <c r="A306" s="268"/>
      <c r="B306" s="269"/>
      <c r="C306" s="260"/>
      <c r="D306" s="269"/>
      <c r="E306" s="262"/>
      <c r="F306" s="359"/>
      <c r="G306" s="267"/>
      <c r="I306" s="239"/>
      <c r="J306" s="239"/>
      <c r="K306" s="240"/>
      <c r="L306" s="241"/>
      <c r="M306" s="240"/>
    </row>
    <row r="307" spans="1:256" s="238" customFormat="1" x14ac:dyDescent="0.2">
      <c r="A307" s="263">
        <v>6</v>
      </c>
      <c r="B307" s="264"/>
      <c r="C307" s="268" t="s">
        <v>635</v>
      </c>
      <c r="D307" s="261"/>
      <c r="E307" s="262"/>
      <c r="F307" s="359"/>
      <c r="G307" s="267"/>
      <c r="I307" s="239"/>
      <c r="J307" s="239"/>
      <c r="K307" s="240"/>
      <c r="L307" s="241"/>
      <c r="M307" s="240"/>
    </row>
    <row r="308" spans="1:256" s="238" customFormat="1" x14ac:dyDescent="0.2">
      <c r="A308" s="268"/>
      <c r="B308" s="269"/>
      <c r="C308" s="260"/>
      <c r="D308" s="269"/>
      <c r="E308" s="262"/>
      <c r="F308" s="359"/>
      <c r="G308" s="267"/>
      <c r="I308" s="239"/>
      <c r="J308" s="239"/>
      <c r="K308" s="240"/>
      <c r="L308" s="241"/>
      <c r="M308" s="240"/>
    </row>
    <row r="309" spans="1:256" s="238" customFormat="1" x14ac:dyDescent="0.2">
      <c r="A309" s="268"/>
      <c r="B309" s="269"/>
      <c r="C309" s="268" t="s">
        <v>636</v>
      </c>
      <c r="D309" s="261"/>
      <c r="E309" s="262"/>
      <c r="F309" s="359"/>
      <c r="G309" s="267"/>
      <c r="I309" s="239"/>
      <c r="J309" s="239"/>
      <c r="K309" s="240"/>
      <c r="L309" s="241"/>
      <c r="M309" s="240"/>
    </row>
    <row r="310" spans="1:256" s="238" customFormat="1" x14ac:dyDescent="0.2">
      <c r="A310" s="268"/>
      <c r="B310" s="269"/>
      <c r="C310" s="268"/>
      <c r="D310" s="261"/>
      <c r="E310" s="262"/>
      <c r="F310" s="359"/>
      <c r="G310" s="267"/>
      <c r="I310" s="239"/>
      <c r="J310" s="239"/>
      <c r="K310" s="240"/>
      <c r="L310" s="241"/>
      <c r="M310" s="240"/>
    </row>
    <row r="311" spans="1:256" s="238" customFormat="1" ht="25.5" x14ac:dyDescent="0.2">
      <c r="A311" s="270">
        <f>MAX(A291:A309)+0.01</f>
        <v>6.01</v>
      </c>
      <c r="B311" s="261" t="s">
        <v>637</v>
      </c>
      <c r="C311" s="260" t="s">
        <v>638</v>
      </c>
      <c r="D311" s="261" t="s">
        <v>66</v>
      </c>
      <c r="E311" s="262">
        <v>3</v>
      </c>
      <c r="F311" s="359"/>
      <c r="G311" s="267">
        <f>E311*F311</f>
        <v>0</v>
      </c>
      <c r="I311" s="239"/>
      <c r="J311" s="239"/>
      <c r="K311" s="240"/>
      <c r="L311" s="241"/>
      <c r="M311" s="240"/>
    </row>
    <row r="312" spans="1:256" s="238" customFormat="1" x14ac:dyDescent="0.2">
      <c r="A312" s="268"/>
      <c r="B312" s="269"/>
      <c r="C312" s="260"/>
      <c r="D312" s="261"/>
      <c r="E312" s="262"/>
      <c r="F312" s="359"/>
      <c r="G312" s="267"/>
      <c r="I312" s="239"/>
      <c r="J312" s="239"/>
      <c r="K312" s="240"/>
      <c r="L312" s="241"/>
      <c r="M312" s="240"/>
    </row>
    <row r="313" spans="1:256" s="238" customFormat="1" ht="38.25" x14ac:dyDescent="0.2">
      <c r="A313" s="270">
        <f>MAX(A307:A312)+0.01</f>
        <v>6.02</v>
      </c>
      <c r="B313" s="261" t="s">
        <v>639</v>
      </c>
      <c r="C313" s="260" t="s">
        <v>640</v>
      </c>
      <c r="D313" s="261" t="s">
        <v>66</v>
      </c>
      <c r="E313" s="262">
        <v>3</v>
      </c>
      <c r="F313" s="359"/>
      <c r="G313" s="267">
        <f>E313*F313</f>
        <v>0</v>
      </c>
      <c r="I313" s="239"/>
      <c r="J313" s="239"/>
      <c r="K313" s="240"/>
      <c r="L313" s="241"/>
      <c r="M313" s="240"/>
    </row>
    <row r="314" spans="1:256" s="238" customFormat="1" x14ac:dyDescent="0.2">
      <c r="A314" s="268"/>
      <c r="B314" s="269"/>
      <c r="C314" s="260"/>
      <c r="D314" s="261"/>
      <c r="E314" s="262"/>
      <c r="F314" s="359"/>
      <c r="G314" s="267"/>
      <c r="I314" s="239"/>
      <c r="J314" s="239"/>
      <c r="K314" s="240"/>
      <c r="L314" s="241"/>
      <c r="M314" s="240"/>
    </row>
    <row r="315" spans="1:256" s="238" customFormat="1" ht="51" x14ac:dyDescent="0.2">
      <c r="A315" s="270">
        <f>MAX(A309:A314)+0.01</f>
        <v>6.0299999999999994</v>
      </c>
      <c r="B315" s="261" t="s">
        <v>641</v>
      </c>
      <c r="C315" s="260" t="s">
        <v>642</v>
      </c>
      <c r="D315" s="261" t="s">
        <v>66</v>
      </c>
      <c r="E315" s="262">
        <v>3</v>
      </c>
      <c r="F315" s="359"/>
      <c r="G315" s="267">
        <f>E315*F315</f>
        <v>0</v>
      </c>
      <c r="I315" s="239"/>
      <c r="J315" s="239"/>
      <c r="K315" s="240"/>
      <c r="L315" s="241"/>
      <c r="M315" s="240"/>
    </row>
    <row r="316" spans="1:256" s="238" customFormat="1" x14ac:dyDescent="0.2">
      <c r="A316" s="268"/>
      <c r="B316" s="269"/>
      <c r="C316" s="260"/>
      <c r="D316" s="261"/>
      <c r="E316" s="262"/>
      <c r="F316" s="359"/>
      <c r="G316" s="267"/>
      <c r="I316" s="239"/>
      <c r="J316" s="239"/>
      <c r="K316" s="240"/>
      <c r="L316" s="241"/>
      <c r="M316" s="240"/>
    </row>
    <row r="317" spans="1:256" s="238" customFormat="1" ht="51" x14ac:dyDescent="0.2">
      <c r="A317" s="270">
        <f>MAX(A311:A316)+0.01</f>
        <v>6.0399999999999991</v>
      </c>
      <c r="B317" s="261" t="s">
        <v>643</v>
      </c>
      <c r="C317" s="260" t="s">
        <v>644</v>
      </c>
      <c r="D317" s="261" t="s">
        <v>66</v>
      </c>
      <c r="E317" s="262">
        <v>1</v>
      </c>
      <c r="F317" s="359"/>
      <c r="G317" s="267">
        <f>E317*F317</f>
        <v>0</v>
      </c>
      <c r="I317" s="239"/>
      <c r="J317" s="239"/>
      <c r="K317" s="240"/>
      <c r="L317" s="241"/>
      <c r="M317" s="240"/>
    </row>
    <row r="318" spans="1:256" s="238" customFormat="1" x14ac:dyDescent="0.2">
      <c r="A318" s="268"/>
      <c r="B318" s="269"/>
      <c r="C318" s="260"/>
      <c r="D318" s="261"/>
      <c r="E318" s="262"/>
      <c r="F318" s="359"/>
      <c r="G318" s="267"/>
      <c r="I318" s="239"/>
      <c r="J318" s="239"/>
      <c r="K318" s="240"/>
      <c r="L318" s="241"/>
      <c r="M318" s="240"/>
    </row>
    <row r="319" spans="1:256" s="238" customFormat="1" x14ac:dyDescent="0.2">
      <c r="A319" s="268"/>
      <c r="B319" s="269"/>
      <c r="C319" s="268" t="s">
        <v>645</v>
      </c>
      <c r="D319" s="261"/>
      <c r="E319" s="262"/>
      <c r="F319" s="359"/>
      <c r="G319" s="267"/>
      <c r="I319" s="239"/>
      <c r="J319" s="239"/>
      <c r="K319" s="240"/>
      <c r="L319" s="241"/>
      <c r="M319" s="240"/>
    </row>
    <row r="320" spans="1:256" s="238" customFormat="1" x14ac:dyDescent="0.2">
      <c r="A320" s="268"/>
      <c r="B320" s="269"/>
      <c r="C320" s="260"/>
      <c r="D320" s="269"/>
      <c r="E320" s="262"/>
      <c r="F320" s="359"/>
      <c r="G320" s="267"/>
      <c r="I320" s="239"/>
      <c r="J320" s="239"/>
      <c r="K320" s="240"/>
      <c r="L320" s="241"/>
      <c r="M320" s="240"/>
    </row>
    <row r="321" spans="1:256" s="279" customFormat="1" ht="76.5" x14ac:dyDescent="0.2">
      <c r="A321" s="270">
        <f>MAX(A317:A320)+0.01</f>
        <v>6.0499999999999989</v>
      </c>
      <c r="B321" s="273" t="s">
        <v>646</v>
      </c>
      <c r="C321" s="274" t="s">
        <v>647</v>
      </c>
      <c r="D321" s="273" t="s">
        <v>581</v>
      </c>
      <c r="E321" s="262">
        <v>30</v>
      </c>
      <c r="F321" s="360"/>
      <c r="G321" s="276">
        <f>E321*F321</f>
        <v>0</v>
      </c>
      <c r="H321" s="277"/>
      <c r="K321" s="280"/>
      <c r="L321" s="347"/>
      <c r="M321" s="280"/>
    </row>
    <row r="322" spans="1:256" s="279" customFormat="1" x14ac:dyDescent="0.2">
      <c r="A322" s="282"/>
      <c r="B322" s="273"/>
      <c r="C322" s="348"/>
      <c r="D322" s="349"/>
      <c r="E322" s="275"/>
      <c r="F322" s="360"/>
      <c r="G322" s="276"/>
      <c r="H322" s="277"/>
      <c r="K322" s="280"/>
      <c r="L322" s="350"/>
      <c r="M322" s="280"/>
    </row>
    <row r="323" spans="1:256" s="279" customFormat="1" ht="76.5" x14ac:dyDescent="0.2">
      <c r="A323" s="270">
        <f>MAX(A317:A322)+0.01</f>
        <v>6.0599999999999987</v>
      </c>
      <c r="B323" s="273" t="s">
        <v>646</v>
      </c>
      <c r="C323" s="274" t="s">
        <v>648</v>
      </c>
      <c r="D323" s="273" t="s">
        <v>581</v>
      </c>
      <c r="E323" s="262">
        <v>26</v>
      </c>
      <c r="F323" s="360"/>
      <c r="G323" s="276">
        <f>E323*F323</f>
        <v>0</v>
      </c>
      <c r="H323" s="277"/>
      <c r="K323" s="280"/>
      <c r="L323" s="347"/>
      <c r="M323" s="280"/>
    </row>
    <row r="324" spans="1:256" s="279" customFormat="1" x14ac:dyDescent="0.2">
      <c r="A324" s="282"/>
      <c r="B324" s="273"/>
      <c r="C324" s="348"/>
      <c r="D324" s="349"/>
      <c r="E324" s="275"/>
      <c r="F324" s="360"/>
      <c r="G324" s="276"/>
      <c r="H324" s="277"/>
      <c r="K324" s="280"/>
      <c r="L324" s="350"/>
      <c r="M324" s="280"/>
    </row>
    <row r="325" spans="1:256" s="238" customFormat="1" ht="25.5" x14ac:dyDescent="0.2">
      <c r="A325" s="270">
        <f>MAX(A319:A324)+0.01</f>
        <v>6.0699999999999985</v>
      </c>
      <c r="B325" s="273" t="s">
        <v>649</v>
      </c>
      <c r="C325" s="274" t="s">
        <v>650</v>
      </c>
      <c r="D325" s="273" t="s">
        <v>45</v>
      </c>
      <c r="E325" s="262">
        <v>56</v>
      </c>
      <c r="F325" s="360"/>
      <c r="G325" s="276">
        <f>E325*F325</f>
        <v>0</v>
      </c>
      <c r="H325" s="277"/>
      <c r="I325" s="279"/>
      <c r="J325" s="279"/>
      <c r="K325" s="280"/>
      <c r="L325" s="347"/>
      <c r="M325" s="280"/>
      <c r="N325" s="279"/>
      <c r="O325" s="279"/>
      <c r="P325" s="279"/>
      <c r="Q325" s="279"/>
      <c r="R325" s="279"/>
      <c r="S325" s="279"/>
      <c r="T325" s="279"/>
      <c r="U325" s="279"/>
      <c r="V325" s="279"/>
      <c r="W325" s="279"/>
      <c r="X325" s="279"/>
      <c r="Y325" s="279"/>
      <c r="Z325" s="279"/>
      <c r="AA325" s="279"/>
      <c r="AB325" s="279"/>
      <c r="AC325" s="279"/>
      <c r="AD325" s="279"/>
      <c r="AE325" s="279"/>
      <c r="AF325" s="279"/>
      <c r="AG325" s="279"/>
      <c r="AH325" s="279"/>
      <c r="AI325" s="279"/>
      <c r="AJ325" s="279"/>
      <c r="AK325" s="279"/>
      <c r="AL325" s="279"/>
      <c r="AM325" s="279"/>
      <c r="AN325" s="279"/>
      <c r="AO325" s="279"/>
      <c r="AP325" s="279"/>
      <c r="AQ325" s="279"/>
      <c r="AR325" s="279"/>
      <c r="AS325" s="279"/>
      <c r="AT325" s="279"/>
      <c r="AU325" s="279"/>
      <c r="AV325" s="279"/>
      <c r="AW325" s="279"/>
      <c r="AX325" s="279"/>
      <c r="AY325" s="279"/>
      <c r="AZ325" s="279"/>
      <c r="BA325" s="279"/>
      <c r="BB325" s="279"/>
      <c r="BC325" s="279"/>
      <c r="BD325" s="279"/>
      <c r="BE325" s="279"/>
      <c r="BF325" s="279"/>
      <c r="BG325" s="279"/>
      <c r="BH325" s="279"/>
      <c r="BI325" s="279"/>
      <c r="BJ325" s="279"/>
      <c r="BK325" s="279"/>
      <c r="BL325" s="279"/>
      <c r="BM325" s="279"/>
      <c r="BN325" s="279"/>
      <c r="BO325" s="279"/>
      <c r="BP325" s="279"/>
      <c r="BQ325" s="279"/>
      <c r="BR325" s="279"/>
      <c r="BS325" s="279"/>
      <c r="BT325" s="279"/>
      <c r="BU325" s="279"/>
      <c r="BV325" s="279"/>
      <c r="BW325" s="279"/>
      <c r="BX325" s="279"/>
      <c r="BY325" s="279"/>
      <c r="BZ325" s="279"/>
      <c r="CA325" s="279"/>
      <c r="CB325" s="279"/>
      <c r="CC325" s="279"/>
      <c r="CD325" s="279"/>
      <c r="CE325" s="279"/>
      <c r="CF325" s="279"/>
      <c r="CG325" s="279"/>
      <c r="CH325" s="279"/>
      <c r="CI325" s="279"/>
      <c r="CJ325" s="279"/>
      <c r="CK325" s="279"/>
      <c r="CL325" s="279"/>
      <c r="CM325" s="279"/>
      <c r="CN325" s="279"/>
      <c r="CO325" s="279"/>
      <c r="CP325" s="279"/>
      <c r="CQ325" s="279"/>
      <c r="CR325" s="279"/>
      <c r="CS325" s="279"/>
      <c r="CT325" s="279"/>
      <c r="CU325" s="279"/>
      <c r="CV325" s="279"/>
      <c r="CW325" s="279"/>
      <c r="CX325" s="279"/>
      <c r="CY325" s="279"/>
      <c r="CZ325" s="279"/>
      <c r="DA325" s="279"/>
      <c r="DB325" s="279"/>
      <c r="DC325" s="279"/>
      <c r="DD325" s="279"/>
      <c r="DE325" s="279"/>
      <c r="DF325" s="279"/>
      <c r="DG325" s="279"/>
      <c r="DH325" s="279"/>
      <c r="DI325" s="279"/>
      <c r="DJ325" s="279"/>
      <c r="DK325" s="279"/>
      <c r="DL325" s="279"/>
      <c r="DM325" s="279"/>
      <c r="DN325" s="279"/>
      <c r="DO325" s="279"/>
      <c r="DP325" s="279"/>
      <c r="DQ325" s="279"/>
      <c r="DR325" s="279"/>
      <c r="DS325" s="279"/>
      <c r="DT325" s="279"/>
      <c r="DU325" s="279"/>
      <c r="DV325" s="279"/>
      <c r="DW325" s="279"/>
      <c r="DX325" s="279"/>
      <c r="DY325" s="279"/>
      <c r="DZ325" s="279"/>
      <c r="EA325" s="279"/>
      <c r="EB325" s="279"/>
      <c r="EC325" s="279"/>
      <c r="ED325" s="279"/>
      <c r="EE325" s="279"/>
      <c r="EF325" s="279"/>
      <c r="EG325" s="279"/>
      <c r="EH325" s="279"/>
      <c r="EI325" s="279"/>
      <c r="EJ325" s="279"/>
      <c r="EK325" s="279"/>
      <c r="EL325" s="279"/>
      <c r="EM325" s="279"/>
      <c r="EN325" s="279"/>
      <c r="EO325" s="279"/>
      <c r="EP325" s="279"/>
      <c r="EQ325" s="279"/>
      <c r="ER325" s="279"/>
      <c r="ES325" s="279"/>
      <c r="ET325" s="279"/>
      <c r="EU325" s="279"/>
      <c r="EV325" s="279"/>
      <c r="EW325" s="279"/>
      <c r="EX325" s="279"/>
      <c r="EY325" s="279"/>
      <c r="EZ325" s="279"/>
      <c r="FA325" s="279"/>
      <c r="FB325" s="279"/>
      <c r="FC325" s="279"/>
      <c r="FD325" s="279"/>
      <c r="FE325" s="279"/>
      <c r="FF325" s="279"/>
      <c r="FG325" s="279"/>
      <c r="FH325" s="279"/>
      <c r="FI325" s="279"/>
      <c r="FJ325" s="279"/>
      <c r="FK325" s="279"/>
      <c r="FL325" s="279"/>
      <c r="FM325" s="279"/>
      <c r="FN325" s="279"/>
      <c r="FO325" s="279"/>
      <c r="FP325" s="279"/>
      <c r="FQ325" s="279"/>
      <c r="FR325" s="279"/>
      <c r="FS325" s="279"/>
      <c r="FT325" s="279"/>
      <c r="FU325" s="279"/>
      <c r="FV325" s="279"/>
      <c r="FW325" s="279"/>
      <c r="FX325" s="279"/>
      <c r="FY325" s="279"/>
      <c r="FZ325" s="279"/>
      <c r="GA325" s="279"/>
      <c r="GB325" s="279"/>
      <c r="GC325" s="279"/>
      <c r="GD325" s="279"/>
      <c r="GE325" s="279"/>
      <c r="GF325" s="279"/>
      <c r="GG325" s="279"/>
      <c r="GH325" s="279"/>
      <c r="GI325" s="279"/>
      <c r="GJ325" s="279"/>
      <c r="GK325" s="279"/>
      <c r="GL325" s="279"/>
      <c r="GM325" s="279"/>
      <c r="GN325" s="279"/>
      <c r="GO325" s="279"/>
      <c r="GP325" s="279"/>
      <c r="GQ325" s="279"/>
      <c r="GR325" s="279"/>
      <c r="GS325" s="279"/>
      <c r="GT325" s="279"/>
      <c r="GU325" s="279"/>
      <c r="GV325" s="279"/>
      <c r="GW325" s="279"/>
      <c r="GX325" s="279"/>
      <c r="GY325" s="279"/>
      <c r="GZ325" s="279"/>
      <c r="HA325" s="279"/>
      <c r="HB325" s="279"/>
      <c r="HC325" s="279"/>
      <c r="HD325" s="279"/>
      <c r="HE325" s="279"/>
      <c r="HF325" s="279"/>
      <c r="HG325" s="279"/>
      <c r="HH325" s="279"/>
      <c r="HI325" s="279"/>
      <c r="HJ325" s="279"/>
      <c r="HK325" s="279"/>
      <c r="HL325" s="279"/>
      <c r="HM325" s="279"/>
      <c r="HN325" s="279"/>
      <c r="HO325" s="279"/>
      <c r="HP325" s="279"/>
      <c r="HQ325" s="279"/>
      <c r="HR325" s="279"/>
      <c r="HS325" s="279"/>
      <c r="HT325" s="279"/>
      <c r="HU325" s="279"/>
      <c r="HV325" s="279"/>
      <c r="HW325" s="279"/>
      <c r="HX325" s="279"/>
      <c r="HY325" s="279"/>
      <c r="HZ325" s="279"/>
      <c r="IA325" s="279"/>
      <c r="IB325" s="279"/>
      <c r="IC325" s="279"/>
      <c r="ID325" s="279"/>
      <c r="IE325" s="279"/>
      <c r="IF325" s="279"/>
      <c r="IG325" s="279"/>
      <c r="IH325" s="279"/>
      <c r="II325" s="279"/>
      <c r="IJ325" s="279"/>
      <c r="IK325" s="279"/>
      <c r="IL325" s="279"/>
      <c r="IM325" s="279"/>
      <c r="IN325" s="279"/>
      <c r="IO325" s="279"/>
      <c r="IP325" s="279"/>
      <c r="IQ325" s="279"/>
      <c r="IR325" s="279"/>
      <c r="IS325" s="279"/>
      <c r="IT325" s="279"/>
      <c r="IU325" s="279"/>
      <c r="IV325" s="279"/>
    </row>
    <row r="326" spans="1:256" s="238" customFormat="1" x14ac:dyDescent="0.2">
      <c r="A326" s="282"/>
      <c r="B326" s="283"/>
      <c r="C326" s="348"/>
      <c r="D326" s="349"/>
      <c r="E326" s="275"/>
      <c r="F326" s="360"/>
      <c r="G326" s="276"/>
      <c r="H326" s="277"/>
      <c r="I326" s="279"/>
      <c r="J326" s="279"/>
      <c r="K326" s="280"/>
      <c r="L326" s="350"/>
      <c r="M326" s="280"/>
      <c r="N326" s="279"/>
      <c r="O326" s="279"/>
      <c r="P326" s="279"/>
      <c r="Q326" s="279"/>
      <c r="R326" s="279"/>
      <c r="S326" s="279"/>
      <c r="T326" s="279"/>
      <c r="U326" s="279"/>
      <c r="V326" s="279"/>
      <c r="W326" s="279"/>
      <c r="X326" s="279"/>
      <c r="Y326" s="279"/>
      <c r="Z326" s="279"/>
      <c r="AA326" s="279"/>
      <c r="AB326" s="279"/>
      <c r="AC326" s="279"/>
      <c r="AD326" s="279"/>
      <c r="AE326" s="279"/>
      <c r="AF326" s="279"/>
      <c r="AG326" s="279"/>
      <c r="AH326" s="279"/>
      <c r="AI326" s="279"/>
      <c r="AJ326" s="279"/>
      <c r="AK326" s="279"/>
      <c r="AL326" s="279"/>
      <c r="AM326" s="279"/>
      <c r="AN326" s="279"/>
      <c r="AO326" s="279"/>
      <c r="AP326" s="279"/>
      <c r="AQ326" s="279"/>
      <c r="AR326" s="279"/>
      <c r="AS326" s="279"/>
      <c r="AT326" s="279"/>
      <c r="AU326" s="279"/>
      <c r="AV326" s="279"/>
      <c r="AW326" s="279"/>
      <c r="AX326" s="279"/>
      <c r="AY326" s="279"/>
      <c r="AZ326" s="279"/>
      <c r="BA326" s="279"/>
      <c r="BB326" s="279"/>
      <c r="BC326" s="279"/>
      <c r="BD326" s="279"/>
      <c r="BE326" s="279"/>
      <c r="BF326" s="279"/>
      <c r="BG326" s="279"/>
      <c r="BH326" s="279"/>
      <c r="BI326" s="279"/>
      <c r="BJ326" s="279"/>
      <c r="BK326" s="279"/>
      <c r="BL326" s="279"/>
      <c r="BM326" s="279"/>
      <c r="BN326" s="279"/>
      <c r="BO326" s="279"/>
      <c r="BP326" s="279"/>
      <c r="BQ326" s="279"/>
      <c r="BR326" s="279"/>
      <c r="BS326" s="279"/>
      <c r="BT326" s="279"/>
      <c r="BU326" s="279"/>
      <c r="BV326" s="279"/>
      <c r="BW326" s="279"/>
      <c r="BX326" s="279"/>
      <c r="BY326" s="279"/>
      <c r="BZ326" s="279"/>
      <c r="CA326" s="279"/>
      <c r="CB326" s="279"/>
      <c r="CC326" s="279"/>
      <c r="CD326" s="279"/>
      <c r="CE326" s="279"/>
      <c r="CF326" s="279"/>
      <c r="CG326" s="279"/>
      <c r="CH326" s="279"/>
      <c r="CI326" s="279"/>
      <c r="CJ326" s="279"/>
      <c r="CK326" s="279"/>
      <c r="CL326" s="279"/>
      <c r="CM326" s="279"/>
      <c r="CN326" s="279"/>
      <c r="CO326" s="279"/>
      <c r="CP326" s="279"/>
      <c r="CQ326" s="279"/>
      <c r="CR326" s="279"/>
      <c r="CS326" s="279"/>
      <c r="CT326" s="279"/>
      <c r="CU326" s="279"/>
      <c r="CV326" s="279"/>
      <c r="CW326" s="279"/>
      <c r="CX326" s="279"/>
      <c r="CY326" s="279"/>
      <c r="CZ326" s="279"/>
      <c r="DA326" s="279"/>
      <c r="DB326" s="279"/>
      <c r="DC326" s="279"/>
      <c r="DD326" s="279"/>
      <c r="DE326" s="279"/>
      <c r="DF326" s="279"/>
      <c r="DG326" s="279"/>
      <c r="DH326" s="279"/>
      <c r="DI326" s="279"/>
      <c r="DJ326" s="279"/>
      <c r="DK326" s="279"/>
      <c r="DL326" s="279"/>
      <c r="DM326" s="279"/>
      <c r="DN326" s="279"/>
      <c r="DO326" s="279"/>
      <c r="DP326" s="279"/>
      <c r="DQ326" s="279"/>
      <c r="DR326" s="279"/>
      <c r="DS326" s="279"/>
      <c r="DT326" s="279"/>
      <c r="DU326" s="279"/>
      <c r="DV326" s="279"/>
      <c r="DW326" s="279"/>
      <c r="DX326" s="279"/>
      <c r="DY326" s="279"/>
      <c r="DZ326" s="279"/>
      <c r="EA326" s="279"/>
      <c r="EB326" s="279"/>
      <c r="EC326" s="279"/>
      <c r="ED326" s="279"/>
      <c r="EE326" s="279"/>
      <c r="EF326" s="279"/>
      <c r="EG326" s="279"/>
      <c r="EH326" s="279"/>
      <c r="EI326" s="279"/>
      <c r="EJ326" s="279"/>
      <c r="EK326" s="279"/>
      <c r="EL326" s="279"/>
      <c r="EM326" s="279"/>
      <c r="EN326" s="279"/>
      <c r="EO326" s="279"/>
      <c r="EP326" s="279"/>
      <c r="EQ326" s="279"/>
      <c r="ER326" s="279"/>
      <c r="ES326" s="279"/>
      <c r="ET326" s="279"/>
      <c r="EU326" s="279"/>
      <c r="EV326" s="279"/>
      <c r="EW326" s="279"/>
      <c r="EX326" s="279"/>
      <c r="EY326" s="279"/>
      <c r="EZ326" s="279"/>
      <c r="FA326" s="279"/>
      <c r="FB326" s="279"/>
      <c r="FC326" s="279"/>
      <c r="FD326" s="279"/>
      <c r="FE326" s="279"/>
      <c r="FF326" s="279"/>
      <c r="FG326" s="279"/>
      <c r="FH326" s="279"/>
      <c r="FI326" s="279"/>
      <c r="FJ326" s="279"/>
      <c r="FK326" s="279"/>
      <c r="FL326" s="279"/>
      <c r="FM326" s="279"/>
      <c r="FN326" s="279"/>
      <c r="FO326" s="279"/>
      <c r="FP326" s="279"/>
      <c r="FQ326" s="279"/>
      <c r="FR326" s="279"/>
      <c r="FS326" s="279"/>
      <c r="FT326" s="279"/>
      <c r="FU326" s="279"/>
      <c r="FV326" s="279"/>
      <c r="FW326" s="279"/>
      <c r="FX326" s="279"/>
      <c r="FY326" s="279"/>
      <c r="FZ326" s="279"/>
      <c r="GA326" s="279"/>
      <c r="GB326" s="279"/>
      <c r="GC326" s="279"/>
      <c r="GD326" s="279"/>
      <c r="GE326" s="279"/>
      <c r="GF326" s="279"/>
      <c r="GG326" s="279"/>
      <c r="GH326" s="279"/>
      <c r="GI326" s="279"/>
      <c r="GJ326" s="279"/>
      <c r="GK326" s="279"/>
      <c r="GL326" s="279"/>
      <c r="GM326" s="279"/>
      <c r="GN326" s="279"/>
      <c r="GO326" s="279"/>
      <c r="GP326" s="279"/>
      <c r="GQ326" s="279"/>
      <c r="GR326" s="279"/>
      <c r="GS326" s="279"/>
      <c r="GT326" s="279"/>
      <c r="GU326" s="279"/>
      <c r="GV326" s="279"/>
      <c r="GW326" s="279"/>
      <c r="GX326" s="279"/>
      <c r="GY326" s="279"/>
      <c r="GZ326" s="279"/>
      <c r="HA326" s="279"/>
      <c r="HB326" s="279"/>
      <c r="HC326" s="279"/>
      <c r="HD326" s="279"/>
      <c r="HE326" s="279"/>
      <c r="HF326" s="279"/>
      <c r="HG326" s="279"/>
      <c r="HH326" s="279"/>
      <c r="HI326" s="279"/>
      <c r="HJ326" s="279"/>
      <c r="HK326" s="279"/>
      <c r="HL326" s="279"/>
      <c r="HM326" s="279"/>
      <c r="HN326" s="279"/>
      <c r="HO326" s="279"/>
      <c r="HP326" s="279"/>
      <c r="HQ326" s="279"/>
      <c r="HR326" s="279"/>
      <c r="HS326" s="279"/>
      <c r="HT326" s="279"/>
      <c r="HU326" s="279"/>
      <c r="HV326" s="279"/>
      <c r="HW326" s="279"/>
      <c r="HX326" s="279"/>
      <c r="HY326" s="279"/>
      <c r="HZ326" s="279"/>
      <c r="IA326" s="279"/>
      <c r="IB326" s="279"/>
      <c r="IC326" s="279"/>
      <c r="ID326" s="279"/>
      <c r="IE326" s="279"/>
      <c r="IF326" s="279"/>
      <c r="IG326" s="279"/>
      <c r="IH326" s="279"/>
      <c r="II326" s="279"/>
      <c r="IJ326" s="279"/>
      <c r="IK326" s="279"/>
      <c r="IL326" s="279"/>
      <c r="IM326" s="279"/>
      <c r="IN326" s="279"/>
      <c r="IO326" s="279"/>
      <c r="IP326" s="279"/>
      <c r="IQ326" s="279"/>
      <c r="IR326" s="279"/>
      <c r="IS326" s="279"/>
      <c r="IT326" s="279"/>
      <c r="IU326" s="279"/>
      <c r="IV326" s="279"/>
    </row>
    <row r="327" spans="1:256" s="238" customFormat="1" ht="76.5" x14ac:dyDescent="0.2">
      <c r="A327" s="270">
        <f>MAX(A321:A326)+0.01</f>
        <v>6.0799999999999983</v>
      </c>
      <c r="B327" s="273" t="s">
        <v>651</v>
      </c>
      <c r="C327" s="274" t="s">
        <v>652</v>
      </c>
      <c r="D327" s="273" t="s">
        <v>581</v>
      </c>
      <c r="E327" s="262">
        <v>6</v>
      </c>
      <c r="F327" s="360"/>
      <c r="G327" s="276">
        <f>E327*F327</f>
        <v>0</v>
      </c>
      <c r="H327" s="277"/>
      <c r="I327" s="279"/>
      <c r="J327" s="279"/>
      <c r="K327" s="280"/>
      <c r="L327" s="347"/>
      <c r="M327" s="280"/>
      <c r="N327" s="279"/>
      <c r="O327" s="279"/>
      <c r="P327" s="279"/>
      <c r="Q327" s="279"/>
      <c r="R327" s="279"/>
      <c r="S327" s="279"/>
      <c r="T327" s="279"/>
      <c r="U327" s="279"/>
      <c r="V327" s="279"/>
      <c r="W327" s="279"/>
      <c r="X327" s="279"/>
      <c r="Y327" s="279"/>
      <c r="Z327" s="279"/>
      <c r="AA327" s="279"/>
      <c r="AB327" s="279"/>
      <c r="AC327" s="279"/>
      <c r="AD327" s="279"/>
      <c r="AE327" s="279"/>
      <c r="AF327" s="279"/>
      <c r="AG327" s="279"/>
      <c r="AH327" s="279"/>
      <c r="AI327" s="279"/>
      <c r="AJ327" s="279"/>
      <c r="AK327" s="279"/>
      <c r="AL327" s="279"/>
      <c r="AM327" s="279"/>
      <c r="AN327" s="279"/>
      <c r="AO327" s="279"/>
      <c r="AP327" s="279"/>
      <c r="AQ327" s="279"/>
      <c r="AR327" s="279"/>
      <c r="AS327" s="279"/>
      <c r="AT327" s="279"/>
      <c r="AU327" s="279"/>
      <c r="AV327" s="279"/>
      <c r="AW327" s="279"/>
      <c r="AX327" s="279"/>
      <c r="AY327" s="279"/>
      <c r="AZ327" s="279"/>
      <c r="BA327" s="279"/>
      <c r="BB327" s="279"/>
      <c r="BC327" s="279"/>
      <c r="BD327" s="279"/>
      <c r="BE327" s="279"/>
      <c r="BF327" s="279"/>
      <c r="BG327" s="279"/>
      <c r="BH327" s="279"/>
      <c r="BI327" s="279"/>
      <c r="BJ327" s="279"/>
      <c r="BK327" s="279"/>
      <c r="BL327" s="279"/>
      <c r="BM327" s="279"/>
      <c r="BN327" s="279"/>
      <c r="BO327" s="279"/>
      <c r="BP327" s="279"/>
      <c r="BQ327" s="279"/>
      <c r="BR327" s="279"/>
      <c r="BS327" s="279"/>
      <c r="BT327" s="279"/>
      <c r="BU327" s="279"/>
      <c r="BV327" s="279"/>
      <c r="BW327" s="279"/>
      <c r="BX327" s="279"/>
      <c r="BY327" s="279"/>
      <c r="BZ327" s="279"/>
      <c r="CA327" s="279"/>
      <c r="CB327" s="279"/>
      <c r="CC327" s="279"/>
      <c r="CD327" s="279"/>
      <c r="CE327" s="279"/>
      <c r="CF327" s="279"/>
      <c r="CG327" s="279"/>
      <c r="CH327" s="279"/>
      <c r="CI327" s="279"/>
      <c r="CJ327" s="279"/>
      <c r="CK327" s="279"/>
      <c r="CL327" s="279"/>
      <c r="CM327" s="279"/>
      <c r="CN327" s="279"/>
      <c r="CO327" s="279"/>
      <c r="CP327" s="279"/>
      <c r="CQ327" s="279"/>
      <c r="CR327" s="279"/>
      <c r="CS327" s="279"/>
      <c r="CT327" s="279"/>
      <c r="CU327" s="279"/>
      <c r="CV327" s="279"/>
      <c r="CW327" s="279"/>
      <c r="CX327" s="279"/>
      <c r="CY327" s="279"/>
      <c r="CZ327" s="279"/>
      <c r="DA327" s="279"/>
      <c r="DB327" s="279"/>
      <c r="DC327" s="279"/>
      <c r="DD327" s="279"/>
      <c r="DE327" s="279"/>
      <c r="DF327" s="279"/>
      <c r="DG327" s="279"/>
      <c r="DH327" s="279"/>
      <c r="DI327" s="279"/>
      <c r="DJ327" s="279"/>
      <c r="DK327" s="279"/>
      <c r="DL327" s="279"/>
      <c r="DM327" s="279"/>
      <c r="DN327" s="279"/>
      <c r="DO327" s="279"/>
      <c r="DP327" s="279"/>
      <c r="DQ327" s="279"/>
      <c r="DR327" s="279"/>
      <c r="DS327" s="279"/>
      <c r="DT327" s="279"/>
      <c r="DU327" s="279"/>
      <c r="DV327" s="279"/>
      <c r="DW327" s="279"/>
      <c r="DX327" s="279"/>
      <c r="DY327" s="279"/>
      <c r="DZ327" s="279"/>
      <c r="EA327" s="279"/>
      <c r="EB327" s="279"/>
      <c r="EC327" s="279"/>
      <c r="ED327" s="279"/>
      <c r="EE327" s="279"/>
      <c r="EF327" s="279"/>
      <c r="EG327" s="279"/>
      <c r="EH327" s="279"/>
      <c r="EI327" s="279"/>
      <c r="EJ327" s="279"/>
      <c r="EK327" s="279"/>
      <c r="EL327" s="279"/>
      <c r="EM327" s="279"/>
      <c r="EN327" s="279"/>
      <c r="EO327" s="279"/>
      <c r="EP327" s="279"/>
      <c r="EQ327" s="279"/>
      <c r="ER327" s="279"/>
      <c r="ES327" s="279"/>
      <c r="ET327" s="279"/>
      <c r="EU327" s="279"/>
      <c r="EV327" s="279"/>
      <c r="EW327" s="279"/>
      <c r="EX327" s="279"/>
      <c r="EY327" s="279"/>
      <c r="EZ327" s="279"/>
      <c r="FA327" s="279"/>
      <c r="FB327" s="279"/>
      <c r="FC327" s="279"/>
      <c r="FD327" s="279"/>
      <c r="FE327" s="279"/>
      <c r="FF327" s="279"/>
      <c r="FG327" s="279"/>
      <c r="FH327" s="279"/>
      <c r="FI327" s="279"/>
      <c r="FJ327" s="279"/>
      <c r="FK327" s="279"/>
      <c r="FL327" s="279"/>
      <c r="FM327" s="279"/>
      <c r="FN327" s="279"/>
      <c r="FO327" s="279"/>
      <c r="FP327" s="279"/>
      <c r="FQ327" s="279"/>
      <c r="FR327" s="279"/>
      <c r="FS327" s="279"/>
      <c r="FT327" s="279"/>
      <c r="FU327" s="279"/>
      <c r="FV327" s="279"/>
      <c r="FW327" s="279"/>
      <c r="FX327" s="279"/>
      <c r="FY327" s="279"/>
      <c r="FZ327" s="279"/>
      <c r="GA327" s="279"/>
      <c r="GB327" s="279"/>
      <c r="GC327" s="279"/>
      <c r="GD327" s="279"/>
      <c r="GE327" s="279"/>
      <c r="GF327" s="279"/>
      <c r="GG327" s="279"/>
      <c r="GH327" s="279"/>
      <c r="GI327" s="279"/>
      <c r="GJ327" s="279"/>
      <c r="GK327" s="279"/>
      <c r="GL327" s="279"/>
      <c r="GM327" s="279"/>
      <c r="GN327" s="279"/>
      <c r="GO327" s="279"/>
      <c r="GP327" s="279"/>
      <c r="GQ327" s="279"/>
      <c r="GR327" s="279"/>
      <c r="GS327" s="279"/>
      <c r="GT327" s="279"/>
      <c r="GU327" s="279"/>
      <c r="GV327" s="279"/>
      <c r="GW327" s="279"/>
      <c r="GX327" s="279"/>
      <c r="GY327" s="279"/>
      <c r="GZ327" s="279"/>
      <c r="HA327" s="279"/>
      <c r="HB327" s="279"/>
      <c r="HC327" s="279"/>
      <c r="HD327" s="279"/>
      <c r="HE327" s="279"/>
      <c r="HF327" s="279"/>
      <c r="HG327" s="279"/>
      <c r="HH327" s="279"/>
      <c r="HI327" s="279"/>
      <c r="HJ327" s="279"/>
      <c r="HK327" s="279"/>
      <c r="HL327" s="279"/>
      <c r="HM327" s="279"/>
      <c r="HN327" s="279"/>
      <c r="HO327" s="279"/>
      <c r="HP327" s="279"/>
      <c r="HQ327" s="279"/>
      <c r="HR327" s="279"/>
      <c r="HS327" s="279"/>
      <c r="HT327" s="279"/>
      <c r="HU327" s="279"/>
      <c r="HV327" s="279"/>
      <c r="HW327" s="279"/>
      <c r="HX327" s="279"/>
      <c r="HY327" s="279"/>
      <c r="HZ327" s="279"/>
      <c r="IA327" s="279"/>
      <c r="IB327" s="279"/>
      <c r="IC327" s="279"/>
      <c r="ID327" s="279"/>
      <c r="IE327" s="279"/>
      <c r="IF327" s="279"/>
      <c r="IG327" s="279"/>
      <c r="IH327" s="279"/>
      <c r="II327" s="279"/>
      <c r="IJ327" s="279"/>
      <c r="IK327" s="279"/>
      <c r="IL327" s="279"/>
      <c r="IM327" s="279"/>
      <c r="IN327" s="279"/>
      <c r="IO327" s="279"/>
      <c r="IP327" s="279"/>
      <c r="IQ327" s="279"/>
      <c r="IR327" s="279"/>
      <c r="IS327" s="279"/>
      <c r="IT327" s="279"/>
      <c r="IU327" s="279"/>
      <c r="IV327" s="279"/>
    </row>
    <row r="328" spans="1:256" s="238" customFormat="1" x14ac:dyDescent="0.2">
      <c r="A328" s="282"/>
      <c r="B328" s="273"/>
      <c r="C328" s="348"/>
      <c r="D328" s="349"/>
      <c r="E328" s="275"/>
      <c r="F328" s="360"/>
      <c r="G328" s="276"/>
      <c r="H328" s="277"/>
      <c r="I328" s="279"/>
      <c r="J328" s="279"/>
      <c r="K328" s="280"/>
      <c r="L328" s="281"/>
      <c r="M328" s="280"/>
      <c r="N328" s="279"/>
      <c r="O328" s="279"/>
      <c r="P328" s="279"/>
      <c r="Q328" s="279"/>
      <c r="R328" s="279"/>
      <c r="S328" s="279"/>
      <c r="T328" s="279"/>
      <c r="U328" s="279"/>
      <c r="V328" s="279"/>
      <c r="W328" s="279"/>
      <c r="X328" s="279"/>
      <c r="Y328" s="279"/>
      <c r="Z328" s="279"/>
      <c r="AA328" s="279"/>
      <c r="AB328" s="279"/>
      <c r="AC328" s="279"/>
      <c r="AD328" s="279"/>
      <c r="AE328" s="279"/>
      <c r="AF328" s="279"/>
      <c r="AG328" s="279"/>
      <c r="AH328" s="279"/>
      <c r="AI328" s="279"/>
      <c r="AJ328" s="279"/>
      <c r="AK328" s="279"/>
      <c r="AL328" s="279"/>
      <c r="AM328" s="279"/>
      <c r="AN328" s="279"/>
      <c r="AO328" s="279"/>
      <c r="AP328" s="279"/>
      <c r="AQ328" s="279"/>
      <c r="AR328" s="279"/>
      <c r="AS328" s="279"/>
      <c r="AT328" s="279"/>
      <c r="AU328" s="279"/>
      <c r="AV328" s="279"/>
      <c r="AW328" s="279"/>
      <c r="AX328" s="279"/>
      <c r="AY328" s="279"/>
      <c r="AZ328" s="279"/>
      <c r="BA328" s="279"/>
      <c r="BB328" s="279"/>
      <c r="BC328" s="279"/>
      <c r="BD328" s="279"/>
      <c r="BE328" s="279"/>
      <c r="BF328" s="279"/>
      <c r="BG328" s="279"/>
      <c r="BH328" s="279"/>
      <c r="BI328" s="279"/>
      <c r="BJ328" s="279"/>
      <c r="BK328" s="279"/>
      <c r="BL328" s="279"/>
      <c r="BM328" s="279"/>
      <c r="BN328" s="279"/>
      <c r="BO328" s="279"/>
      <c r="BP328" s="279"/>
      <c r="BQ328" s="279"/>
      <c r="BR328" s="279"/>
      <c r="BS328" s="279"/>
      <c r="BT328" s="279"/>
      <c r="BU328" s="279"/>
      <c r="BV328" s="279"/>
      <c r="BW328" s="279"/>
      <c r="BX328" s="279"/>
      <c r="BY328" s="279"/>
      <c r="BZ328" s="279"/>
      <c r="CA328" s="279"/>
      <c r="CB328" s="279"/>
      <c r="CC328" s="279"/>
      <c r="CD328" s="279"/>
      <c r="CE328" s="279"/>
      <c r="CF328" s="279"/>
      <c r="CG328" s="279"/>
      <c r="CH328" s="279"/>
      <c r="CI328" s="279"/>
      <c r="CJ328" s="279"/>
      <c r="CK328" s="279"/>
      <c r="CL328" s="279"/>
      <c r="CM328" s="279"/>
      <c r="CN328" s="279"/>
      <c r="CO328" s="279"/>
      <c r="CP328" s="279"/>
      <c r="CQ328" s="279"/>
      <c r="CR328" s="279"/>
      <c r="CS328" s="279"/>
      <c r="CT328" s="279"/>
      <c r="CU328" s="279"/>
      <c r="CV328" s="279"/>
      <c r="CW328" s="279"/>
      <c r="CX328" s="279"/>
      <c r="CY328" s="279"/>
      <c r="CZ328" s="279"/>
      <c r="DA328" s="279"/>
      <c r="DB328" s="279"/>
      <c r="DC328" s="279"/>
      <c r="DD328" s="279"/>
      <c r="DE328" s="279"/>
      <c r="DF328" s="279"/>
      <c r="DG328" s="279"/>
      <c r="DH328" s="279"/>
      <c r="DI328" s="279"/>
      <c r="DJ328" s="279"/>
      <c r="DK328" s="279"/>
      <c r="DL328" s="279"/>
      <c r="DM328" s="279"/>
      <c r="DN328" s="279"/>
      <c r="DO328" s="279"/>
      <c r="DP328" s="279"/>
      <c r="DQ328" s="279"/>
      <c r="DR328" s="279"/>
      <c r="DS328" s="279"/>
      <c r="DT328" s="279"/>
      <c r="DU328" s="279"/>
      <c r="DV328" s="279"/>
      <c r="DW328" s="279"/>
      <c r="DX328" s="279"/>
      <c r="DY328" s="279"/>
      <c r="DZ328" s="279"/>
      <c r="EA328" s="279"/>
      <c r="EB328" s="279"/>
      <c r="EC328" s="279"/>
      <c r="ED328" s="279"/>
      <c r="EE328" s="279"/>
      <c r="EF328" s="279"/>
      <c r="EG328" s="279"/>
      <c r="EH328" s="279"/>
      <c r="EI328" s="279"/>
      <c r="EJ328" s="279"/>
      <c r="EK328" s="279"/>
      <c r="EL328" s="279"/>
      <c r="EM328" s="279"/>
      <c r="EN328" s="279"/>
      <c r="EO328" s="279"/>
      <c r="EP328" s="279"/>
      <c r="EQ328" s="279"/>
      <c r="ER328" s="279"/>
      <c r="ES328" s="279"/>
      <c r="ET328" s="279"/>
      <c r="EU328" s="279"/>
      <c r="EV328" s="279"/>
      <c r="EW328" s="279"/>
      <c r="EX328" s="279"/>
      <c r="EY328" s="279"/>
      <c r="EZ328" s="279"/>
      <c r="FA328" s="279"/>
      <c r="FB328" s="279"/>
      <c r="FC328" s="279"/>
      <c r="FD328" s="279"/>
      <c r="FE328" s="279"/>
      <c r="FF328" s="279"/>
      <c r="FG328" s="279"/>
      <c r="FH328" s="279"/>
      <c r="FI328" s="279"/>
      <c r="FJ328" s="279"/>
      <c r="FK328" s="279"/>
      <c r="FL328" s="279"/>
      <c r="FM328" s="279"/>
      <c r="FN328" s="279"/>
      <c r="FO328" s="279"/>
      <c r="FP328" s="279"/>
      <c r="FQ328" s="279"/>
      <c r="FR328" s="279"/>
      <c r="FS328" s="279"/>
      <c r="FT328" s="279"/>
      <c r="FU328" s="279"/>
      <c r="FV328" s="279"/>
      <c r="FW328" s="279"/>
      <c r="FX328" s="279"/>
      <c r="FY328" s="279"/>
      <c r="FZ328" s="279"/>
      <c r="GA328" s="279"/>
      <c r="GB328" s="279"/>
      <c r="GC328" s="279"/>
      <c r="GD328" s="279"/>
      <c r="GE328" s="279"/>
      <c r="GF328" s="279"/>
      <c r="GG328" s="279"/>
      <c r="GH328" s="279"/>
      <c r="GI328" s="279"/>
      <c r="GJ328" s="279"/>
      <c r="GK328" s="279"/>
      <c r="GL328" s="279"/>
      <c r="GM328" s="279"/>
      <c r="GN328" s="279"/>
      <c r="GO328" s="279"/>
      <c r="GP328" s="279"/>
      <c r="GQ328" s="279"/>
      <c r="GR328" s="279"/>
      <c r="GS328" s="279"/>
      <c r="GT328" s="279"/>
      <c r="GU328" s="279"/>
      <c r="GV328" s="279"/>
      <c r="GW328" s="279"/>
      <c r="GX328" s="279"/>
      <c r="GY328" s="279"/>
      <c r="GZ328" s="279"/>
      <c r="HA328" s="279"/>
      <c r="HB328" s="279"/>
      <c r="HC328" s="279"/>
      <c r="HD328" s="279"/>
      <c r="HE328" s="279"/>
      <c r="HF328" s="279"/>
      <c r="HG328" s="279"/>
      <c r="HH328" s="279"/>
      <c r="HI328" s="279"/>
      <c r="HJ328" s="279"/>
      <c r="HK328" s="279"/>
      <c r="HL328" s="279"/>
      <c r="HM328" s="279"/>
      <c r="HN328" s="279"/>
      <c r="HO328" s="279"/>
      <c r="HP328" s="279"/>
      <c r="HQ328" s="279"/>
      <c r="HR328" s="279"/>
      <c r="HS328" s="279"/>
      <c r="HT328" s="279"/>
      <c r="HU328" s="279"/>
      <c r="HV328" s="279"/>
      <c r="HW328" s="279"/>
      <c r="HX328" s="279"/>
      <c r="HY328" s="279"/>
      <c r="HZ328" s="279"/>
      <c r="IA328" s="279"/>
      <c r="IB328" s="279"/>
      <c r="IC328" s="279"/>
      <c r="ID328" s="279"/>
      <c r="IE328" s="279"/>
      <c r="IF328" s="279"/>
      <c r="IG328" s="279"/>
      <c r="IH328" s="279"/>
      <c r="II328" s="279"/>
      <c r="IJ328" s="279"/>
      <c r="IK328" s="279"/>
      <c r="IL328" s="279"/>
      <c r="IM328" s="279"/>
      <c r="IN328" s="279"/>
      <c r="IO328" s="279"/>
      <c r="IP328" s="279"/>
      <c r="IQ328" s="279"/>
      <c r="IR328" s="279"/>
      <c r="IS328" s="279"/>
      <c r="IT328" s="279"/>
      <c r="IU328" s="279"/>
      <c r="IV328" s="279"/>
    </row>
    <row r="329" spans="1:256" s="238" customFormat="1" ht="13.5" thickBot="1" x14ac:dyDescent="0.25">
      <c r="A329" s="566"/>
      <c r="B329" s="567"/>
      <c r="C329" s="568"/>
      <c r="D329" s="567"/>
      <c r="E329" s="573"/>
      <c r="F329" s="570"/>
      <c r="G329" s="571"/>
      <c r="I329" s="239"/>
      <c r="J329" s="239"/>
      <c r="K329" s="240"/>
      <c r="L329" s="241"/>
      <c r="M329" s="240"/>
    </row>
    <row r="330" spans="1:256" s="238" customFormat="1" ht="13.5" thickBot="1" x14ac:dyDescent="0.25">
      <c r="A330" s="268"/>
      <c r="B330" s="342" t="s">
        <v>653</v>
      </c>
      <c r="C330" s="343" t="s">
        <v>654</v>
      </c>
      <c r="D330" s="342"/>
      <c r="E330" s="345"/>
      <c r="F330" s="618"/>
      <c r="G330" s="346">
        <f>SUM(G307:G329)</f>
        <v>0</v>
      </c>
      <c r="I330" s="239"/>
      <c r="J330" s="239"/>
      <c r="K330" s="240"/>
      <c r="L330" s="241"/>
      <c r="M330" s="240"/>
    </row>
    <row r="331" spans="1:256" s="238" customFormat="1" x14ac:dyDescent="0.2">
      <c r="A331" s="268"/>
      <c r="B331" s="269"/>
      <c r="C331" s="260"/>
      <c r="D331" s="266"/>
      <c r="E331" s="262"/>
      <c r="F331" s="359"/>
      <c r="G331" s="267"/>
      <c r="I331" s="239"/>
      <c r="J331" s="239"/>
      <c r="K331" s="240"/>
      <c r="L331" s="241"/>
      <c r="M331" s="240"/>
    </row>
    <row r="332" spans="1:256" s="238" customFormat="1" x14ac:dyDescent="0.2">
      <c r="A332" s="263">
        <v>7</v>
      </c>
      <c r="B332" s="264"/>
      <c r="C332" s="265" t="s">
        <v>655</v>
      </c>
      <c r="D332" s="261"/>
      <c r="E332" s="262"/>
      <c r="F332" s="359"/>
      <c r="G332" s="267"/>
      <c r="I332" s="239"/>
      <c r="J332" s="239"/>
      <c r="K332" s="240"/>
      <c r="L332" s="241"/>
      <c r="M332" s="240"/>
    </row>
    <row r="333" spans="1:256" s="238" customFormat="1" ht="7.5" customHeight="1" x14ac:dyDescent="0.2">
      <c r="A333" s="268"/>
      <c r="B333" s="269"/>
      <c r="C333" s="260"/>
      <c r="D333" s="266"/>
      <c r="E333" s="262"/>
      <c r="F333" s="359"/>
      <c r="G333" s="267"/>
      <c r="I333" s="239"/>
      <c r="J333" s="239"/>
      <c r="K333" s="240"/>
      <c r="L333" s="241"/>
      <c r="M333" s="240"/>
    </row>
    <row r="334" spans="1:256" s="238" customFormat="1" ht="15" customHeight="1" x14ac:dyDescent="0.2">
      <c r="A334" s="268"/>
      <c r="B334" s="269"/>
      <c r="C334" s="265" t="s">
        <v>656</v>
      </c>
      <c r="D334" s="261"/>
      <c r="E334" s="262"/>
      <c r="F334" s="359"/>
      <c r="G334" s="267"/>
      <c r="I334" s="239"/>
      <c r="J334" s="239"/>
      <c r="K334" s="240"/>
      <c r="L334" s="241"/>
      <c r="M334" s="240"/>
    </row>
    <row r="335" spans="1:256" s="238" customFormat="1" ht="63.75" x14ac:dyDescent="0.2">
      <c r="A335" s="270">
        <f>MAX(A329:A334)+0.01</f>
        <v>7.01</v>
      </c>
      <c r="B335" s="261" t="s">
        <v>657</v>
      </c>
      <c r="C335" s="260" t="s">
        <v>658</v>
      </c>
      <c r="D335" s="261" t="s">
        <v>77</v>
      </c>
      <c r="E335" s="262">
        <v>40</v>
      </c>
      <c r="F335" s="359"/>
      <c r="G335" s="267">
        <f>E335*F335</f>
        <v>0</v>
      </c>
      <c r="I335" s="239"/>
      <c r="J335" s="239"/>
      <c r="K335" s="240"/>
      <c r="L335" s="347"/>
      <c r="M335" s="240"/>
    </row>
    <row r="336" spans="1:256" s="238" customFormat="1" x14ac:dyDescent="0.2">
      <c r="A336" s="268"/>
      <c r="B336" s="269"/>
      <c r="C336" s="307"/>
      <c r="D336" s="261"/>
      <c r="E336" s="262"/>
      <c r="F336" s="359"/>
      <c r="G336" s="267"/>
      <c r="I336" s="239"/>
      <c r="J336" s="239"/>
      <c r="K336" s="240"/>
      <c r="L336" s="347"/>
      <c r="M336" s="240"/>
    </row>
    <row r="337" spans="1:256" s="238" customFormat="1" ht="63.75" x14ac:dyDescent="0.2">
      <c r="A337" s="270">
        <f>MAX(A331:A336)+0.01</f>
        <v>7.02</v>
      </c>
      <c r="B337" s="261" t="s">
        <v>659</v>
      </c>
      <c r="C337" s="260" t="s">
        <v>660</v>
      </c>
      <c r="D337" s="261" t="s">
        <v>77</v>
      </c>
      <c r="E337" s="262">
        <v>10</v>
      </c>
      <c r="F337" s="359"/>
      <c r="G337" s="262">
        <f>E337*F337</f>
        <v>0</v>
      </c>
      <c r="H337" s="309"/>
      <c r="I337" s="309"/>
      <c r="J337" s="309"/>
      <c r="K337" s="315"/>
      <c r="L337" s="347"/>
      <c r="M337" s="315"/>
      <c r="N337" s="309"/>
      <c r="O337" s="309"/>
      <c r="P337" s="309"/>
      <c r="Q337" s="309"/>
      <c r="R337" s="309"/>
      <c r="S337" s="309"/>
      <c r="T337" s="309"/>
      <c r="U337" s="309"/>
      <c r="V337" s="309"/>
      <c r="W337" s="309"/>
      <c r="X337" s="309"/>
      <c r="Y337" s="309"/>
      <c r="Z337" s="309"/>
      <c r="AA337" s="309"/>
      <c r="AB337" s="309"/>
      <c r="AC337" s="309"/>
      <c r="AD337" s="309"/>
      <c r="AE337" s="309"/>
      <c r="AF337" s="309"/>
      <c r="AG337" s="309"/>
      <c r="AH337" s="309"/>
      <c r="AI337" s="309"/>
      <c r="AJ337" s="309"/>
      <c r="AK337" s="309"/>
      <c r="AL337" s="309"/>
      <c r="AM337" s="309"/>
      <c r="AN337" s="309"/>
      <c r="AO337" s="309"/>
      <c r="AP337" s="309"/>
      <c r="AQ337" s="309"/>
      <c r="AR337" s="309"/>
      <c r="AS337" s="309"/>
      <c r="AT337" s="309"/>
      <c r="AU337" s="309"/>
      <c r="AV337" s="309"/>
      <c r="AW337" s="309"/>
      <c r="AX337" s="309"/>
      <c r="AY337" s="309"/>
      <c r="AZ337" s="309"/>
      <c r="BA337" s="309"/>
      <c r="BB337" s="309"/>
      <c r="BC337" s="309"/>
      <c r="BD337" s="309"/>
      <c r="BE337" s="309"/>
      <c r="BF337" s="309"/>
      <c r="BG337" s="309"/>
      <c r="BH337" s="309"/>
      <c r="BI337" s="309"/>
      <c r="BJ337" s="309"/>
      <c r="BK337" s="309"/>
      <c r="BL337" s="309"/>
      <c r="BM337" s="309"/>
      <c r="BN337" s="309"/>
      <c r="BO337" s="309"/>
      <c r="BP337" s="309"/>
      <c r="BQ337" s="309"/>
      <c r="BR337" s="309"/>
      <c r="BS337" s="309"/>
      <c r="BT337" s="309"/>
      <c r="BU337" s="309"/>
      <c r="BV337" s="309"/>
      <c r="BW337" s="309"/>
      <c r="BX337" s="309"/>
      <c r="BY337" s="309"/>
      <c r="BZ337" s="309"/>
      <c r="CA337" s="309"/>
      <c r="CB337" s="309"/>
      <c r="CC337" s="309"/>
      <c r="CD337" s="309"/>
      <c r="CE337" s="309"/>
      <c r="CF337" s="309"/>
      <c r="CG337" s="309"/>
      <c r="CH337" s="309"/>
      <c r="CI337" s="309"/>
      <c r="CJ337" s="309"/>
      <c r="CK337" s="309"/>
      <c r="CL337" s="309"/>
      <c r="CM337" s="309"/>
      <c r="CN337" s="309"/>
      <c r="CO337" s="309"/>
      <c r="CP337" s="309"/>
      <c r="CQ337" s="309"/>
      <c r="CR337" s="309"/>
      <c r="CS337" s="309"/>
      <c r="CT337" s="309"/>
      <c r="CU337" s="309"/>
      <c r="CV337" s="309"/>
      <c r="CW337" s="309"/>
      <c r="CX337" s="309"/>
      <c r="CY337" s="309"/>
      <c r="CZ337" s="309"/>
      <c r="DA337" s="309"/>
      <c r="DB337" s="309"/>
      <c r="DC337" s="309"/>
      <c r="DD337" s="309"/>
      <c r="DE337" s="309"/>
      <c r="DF337" s="309"/>
      <c r="DG337" s="309"/>
      <c r="DH337" s="309"/>
      <c r="DI337" s="309"/>
      <c r="DJ337" s="309"/>
      <c r="DK337" s="309"/>
      <c r="DL337" s="309"/>
      <c r="DM337" s="309"/>
      <c r="DN337" s="309"/>
      <c r="DO337" s="309"/>
      <c r="DP337" s="309"/>
      <c r="DQ337" s="309"/>
      <c r="DR337" s="309"/>
      <c r="DS337" s="309"/>
      <c r="DT337" s="309"/>
      <c r="DU337" s="309"/>
      <c r="DV337" s="309"/>
      <c r="DW337" s="309"/>
      <c r="DX337" s="309"/>
      <c r="DY337" s="309"/>
      <c r="DZ337" s="309"/>
      <c r="EA337" s="309"/>
      <c r="EB337" s="309"/>
      <c r="EC337" s="309"/>
      <c r="ED337" s="309"/>
      <c r="EE337" s="309"/>
      <c r="EF337" s="309"/>
      <c r="EG337" s="309"/>
      <c r="EH337" s="309"/>
      <c r="EI337" s="309"/>
      <c r="EJ337" s="309"/>
      <c r="EK337" s="309"/>
      <c r="EL337" s="309"/>
      <c r="EM337" s="309"/>
      <c r="EN337" s="309"/>
      <c r="EO337" s="309"/>
      <c r="EP337" s="309"/>
      <c r="EQ337" s="309"/>
      <c r="ER337" s="309"/>
      <c r="ES337" s="309"/>
      <c r="ET337" s="309"/>
      <c r="EU337" s="309"/>
      <c r="EV337" s="309"/>
      <c r="EW337" s="309"/>
      <c r="EX337" s="309"/>
      <c r="EY337" s="309"/>
      <c r="EZ337" s="309"/>
      <c r="FA337" s="309"/>
      <c r="FB337" s="309"/>
      <c r="FC337" s="309"/>
      <c r="FD337" s="309"/>
      <c r="FE337" s="309"/>
      <c r="FF337" s="309"/>
      <c r="FG337" s="309"/>
      <c r="FH337" s="309"/>
      <c r="FI337" s="309"/>
      <c r="FJ337" s="309"/>
      <c r="FK337" s="309"/>
      <c r="FL337" s="309"/>
      <c r="FM337" s="309"/>
      <c r="FN337" s="309"/>
      <c r="FO337" s="309"/>
      <c r="FP337" s="309"/>
      <c r="FQ337" s="309"/>
      <c r="FR337" s="309"/>
      <c r="FS337" s="309"/>
      <c r="FT337" s="309"/>
      <c r="FU337" s="309"/>
      <c r="FV337" s="309"/>
      <c r="FW337" s="309"/>
      <c r="FX337" s="309"/>
      <c r="FY337" s="309"/>
      <c r="FZ337" s="309"/>
      <c r="GA337" s="309"/>
      <c r="GB337" s="309"/>
      <c r="GC337" s="309"/>
      <c r="GD337" s="309"/>
      <c r="GE337" s="309"/>
      <c r="GF337" s="309"/>
      <c r="GG337" s="309"/>
      <c r="GH337" s="309"/>
      <c r="GI337" s="309"/>
      <c r="GJ337" s="309"/>
      <c r="GK337" s="309"/>
      <c r="GL337" s="309"/>
      <c r="GM337" s="309"/>
      <c r="GN337" s="309"/>
      <c r="GO337" s="309"/>
      <c r="GP337" s="309"/>
      <c r="GQ337" s="309"/>
      <c r="GR337" s="309"/>
      <c r="GS337" s="309"/>
      <c r="GT337" s="309"/>
      <c r="GU337" s="309"/>
      <c r="GV337" s="309"/>
      <c r="GW337" s="309"/>
      <c r="GX337" s="309"/>
      <c r="GY337" s="309"/>
      <c r="GZ337" s="309"/>
      <c r="HA337" s="309"/>
      <c r="HB337" s="309"/>
      <c r="HC337" s="309"/>
      <c r="HD337" s="309"/>
      <c r="HE337" s="309"/>
      <c r="HF337" s="309"/>
      <c r="HG337" s="309"/>
      <c r="HH337" s="309"/>
      <c r="HI337" s="309"/>
      <c r="HJ337" s="309"/>
      <c r="HK337" s="309"/>
      <c r="HL337" s="309"/>
      <c r="HM337" s="309"/>
      <c r="HN337" s="309"/>
      <c r="HO337" s="309"/>
      <c r="HP337" s="309"/>
      <c r="HQ337" s="309"/>
      <c r="HR337" s="309"/>
      <c r="HS337" s="309"/>
      <c r="HT337" s="309"/>
      <c r="HU337" s="309"/>
      <c r="HV337" s="309"/>
      <c r="HW337" s="309"/>
      <c r="HX337" s="309"/>
      <c r="HY337" s="309"/>
      <c r="HZ337" s="309"/>
      <c r="IA337" s="309"/>
      <c r="IB337" s="309"/>
      <c r="IC337" s="309"/>
      <c r="ID337" s="309"/>
      <c r="IE337" s="309"/>
      <c r="IF337" s="309"/>
      <c r="IG337" s="309"/>
      <c r="IH337" s="309"/>
      <c r="II337" s="309"/>
      <c r="IJ337" s="309"/>
      <c r="IK337" s="309"/>
      <c r="IL337" s="309"/>
      <c r="IM337" s="309"/>
      <c r="IN337" s="309"/>
      <c r="IO337" s="309"/>
      <c r="IP337" s="309"/>
      <c r="IQ337" s="309"/>
      <c r="IR337" s="309"/>
      <c r="IS337" s="309"/>
      <c r="IT337" s="309"/>
      <c r="IU337" s="309"/>
      <c r="IV337" s="309"/>
    </row>
    <row r="338" spans="1:256" s="238" customFormat="1" x14ac:dyDescent="0.2">
      <c r="A338" s="351"/>
      <c r="B338" s="308"/>
      <c r="C338" s="311"/>
      <c r="D338" s="308"/>
      <c r="E338" s="313"/>
      <c r="F338" s="6"/>
      <c r="G338" s="313"/>
      <c r="H338" s="309"/>
      <c r="I338" s="309"/>
      <c r="J338" s="309"/>
      <c r="K338" s="315"/>
      <c r="L338" s="352"/>
      <c r="M338" s="315"/>
      <c r="N338" s="309"/>
      <c r="O338" s="309"/>
      <c r="P338" s="309"/>
      <c r="Q338" s="309"/>
      <c r="R338" s="309"/>
      <c r="S338" s="309"/>
      <c r="T338" s="309"/>
      <c r="U338" s="309"/>
      <c r="V338" s="309"/>
      <c r="W338" s="309"/>
      <c r="X338" s="309"/>
      <c r="Y338" s="309"/>
      <c r="Z338" s="309"/>
      <c r="AA338" s="309"/>
      <c r="AB338" s="309"/>
      <c r="AC338" s="309"/>
      <c r="AD338" s="309"/>
      <c r="AE338" s="309"/>
      <c r="AF338" s="309"/>
      <c r="AG338" s="309"/>
      <c r="AH338" s="309"/>
      <c r="AI338" s="309"/>
      <c r="AJ338" s="309"/>
      <c r="AK338" s="309"/>
      <c r="AL338" s="309"/>
      <c r="AM338" s="309"/>
      <c r="AN338" s="309"/>
      <c r="AO338" s="309"/>
      <c r="AP338" s="309"/>
      <c r="AQ338" s="309"/>
      <c r="AR338" s="309"/>
      <c r="AS338" s="309"/>
      <c r="AT338" s="309"/>
      <c r="AU338" s="309"/>
      <c r="AV338" s="309"/>
      <c r="AW338" s="309"/>
      <c r="AX338" s="309"/>
      <c r="AY338" s="309"/>
      <c r="AZ338" s="309"/>
      <c r="BA338" s="309"/>
      <c r="BB338" s="309"/>
      <c r="BC338" s="309"/>
      <c r="BD338" s="309"/>
      <c r="BE338" s="309"/>
      <c r="BF338" s="309"/>
      <c r="BG338" s="309"/>
      <c r="BH338" s="309"/>
      <c r="BI338" s="309"/>
      <c r="BJ338" s="309"/>
      <c r="BK338" s="309"/>
      <c r="BL338" s="309"/>
      <c r="BM338" s="309"/>
      <c r="BN338" s="309"/>
      <c r="BO338" s="309"/>
      <c r="BP338" s="309"/>
      <c r="BQ338" s="309"/>
      <c r="BR338" s="309"/>
      <c r="BS338" s="309"/>
      <c r="BT338" s="309"/>
      <c r="BU338" s="309"/>
      <c r="BV338" s="309"/>
      <c r="BW338" s="309"/>
      <c r="BX338" s="309"/>
      <c r="BY338" s="309"/>
      <c r="BZ338" s="309"/>
      <c r="CA338" s="309"/>
      <c r="CB338" s="309"/>
      <c r="CC338" s="309"/>
      <c r="CD338" s="309"/>
      <c r="CE338" s="309"/>
      <c r="CF338" s="309"/>
      <c r="CG338" s="309"/>
      <c r="CH338" s="309"/>
      <c r="CI338" s="309"/>
      <c r="CJ338" s="309"/>
      <c r="CK338" s="309"/>
      <c r="CL338" s="309"/>
      <c r="CM338" s="309"/>
      <c r="CN338" s="309"/>
      <c r="CO338" s="309"/>
      <c r="CP338" s="309"/>
      <c r="CQ338" s="309"/>
      <c r="CR338" s="309"/>
      <c r="CS338" s="309"/>
      <c r="CT338" s="309"/>
      <c r="CU338" s="309"/>
      <c r="CV338" s="309"/>
      <c r="CW338" s="309"/>
      <c r="CX338" s="309"/>
      <c r="CY338" s="309"/>
      <c r="CZ338" s="309"/>
      <c r="DA338" s="309"/>
      <c r="DB338" s="309"/>
      <c r="DC338" s="309"/>
      <c r="DD338" s="309"/>
      <c r="DE338" s="309"/>
      <c r="DF338" s="309"/>
      <c r="DG338" s="309"/>
      <c r="DH338" s="309"/>
      <c r="DI338" s="309"/>
      <c r="DJ338" s="309"/>
      <c r="DK338" s="309"/>
      <c r="DL338" s="309"/>
      <c r="DM338" s="309"/>
      <c r="DN338" s="309"/>
      <c r="DO338" s="309"/>
      <c r="DP338" s="309"/>
      <c r="DQ338" s="309"/>
      <c r="DR338" s="309"/>
      <c r="DS338" s="309"/>
      <c r="DT338" s="309"/>
      <c r="DU338" s="309"/>
      <c r="DV338" s="309"/>
      <c r="DW338" s="309"/>
      <c r="DX338" s="309"/>
      <c r="DY338" s="309"/>
      <c r="DZ338" s="309"/>
      <c r="EA338" s="309"/>
      <c r="EB338" s="309"/>
      <c r="EC338" s="309"/>
      <c r="ED338" s="309"/>
      <c r="EE338" s="309"/>
      <c r="EF338" s="309"/>
      <c r="EG338" s="309"/>
      <c r="EH338" s="309"/>
      <c r="EI338" s="309"/>
      <c r="EJ338" s="309"/>
      <c r="EK338" s="309"/>
      <c r="EL338" s="309"/>
      <c r="EM338" s="309"/>
      <c r="EN338" s="309"/>
      <c r="EO338" s="309"/>
      <c r="EP338" s="309"/>
      <c r="EQ338" s="309"/>
      <c r="ER338" s="309"/>
      <c r="ES338" s="309"/>
      <c r="ET338" s="309"/>
      <c r="EU338" s="309"/>
      <c r="EV338" s="309"/>
      <c r="EW338" s="309"/>
      <c r="EX338" s="309"/>
      <c r="EY338" s="309"/>
      <c r="EZ338" s="309"/>
      <c r="FA338" s="309"/>
      <c r="FB338" s="309"/>
      <c r="FC338" s="309"/>
      <c r="FD338" s="309"/>
      <c r="FE338" s="309"/>
      <c r="FF338" s="309"/>
      <c r="FG338" s="309"/>
      <c r="FH338" s="309"/>
      <c r="FI338" s="309"/>
      <c r="FJ338" s="309"/>
      <c r="FK338" s="309"/>
      <c r="FL338" s="309"/>
      <c r="FM338" s="309"/>
      <c r="FN338" s="309"/>
      <c r="FO338" s="309"/>
      <c r="FP338" s="309"/>
      <c r="FQ338" s="309"/>
      <c r="FR338" s="309"/>
      <c r="FS338" s="309"/>
      <c r="FT338" s="309"/>
      <c r="FU338" s="309"/>
      <c r="FV338" s="309"/>
      <c r="FW338" s="309"/>
      <c r="FX338" s="309"/>
      <c r="FY338" s="309"/>
      <c r="FZ338" s="309"/>
      <c r="GA338" s="309"/>
      <c r="GB338" s="309"/>
      <c r="GC338" s="309"/>
      <c r="GD338" s="309"/>
      <c r="GE338" s="309"/>
      <c r="GF338" s="309"/>
      <c r="GG338" s="309"/>
      <c r="GH338" s="309"/>
      <c r="GI338" s="309"/>
      <c r="GJ338" s="309"/>
      <c r="GK338" s="309"/>
      <c r="GL338" s="309"/>
      <c r="GM338" s="309"/>
      <c r="GN338" s="309"/>
      <c r="GO338" s="309"/>
      <c r="GP338" s="309"/>
      <c r="GQ338" s="309"/>
      <c r="GR338" s="309"/>
      <c r="GS338" s="309"/>
      <c r="GT338" s="309"/>
      <c r="GU338" s="309"/>
      <c r="GV338" s="309"/>
      <c r="GW338" s="309"/>
      <c r="GX338" s="309"/>
      <c r="GY338" s="309"/>
      <c r="GZ338" s="309"/>
      <c r="HA338" s="309"/>
      <c r="HB338" s="309"/>
      <c r="HC338" s="309"/>
      <c r="HD338" s="309"/>
      <c r="HE338" s="309"/>
      <c r="HF338" s="309"/>
      <c r="HG338" s="309"/>
      <c r="HH338" s="309"/>
      <c r="HI338" s="309"/>
      <c r="HJ338" s="309"/>
      <c r="HK338" s="309"/>
      <c r="HL338" s="309"/>
      <c r="HM338" s="309"/>
      <c r="HN338" s="309"/>
      <c r="HO338" s="309"/>
      <c r="HP338" s="309"/>
      <c r="HQ338" s="309"/>
      <c r="HR338" s="309"/>
      <c r="HS338" s="309"/>
      <c r="HT338" s="309"/>
      <c r="HU338" s="309"/>
      <c r="HV338" s="309"/>
      <c r="HW338" s="309"/>
      <c r="HX338" s="309"/>
      <c r="HY338" s="309"/>
      <c r="HZ338" s="309"/>
      <c r="IA338" s="309"/>
      <c r="IB338" s="309"/>
      <c r="IC338" s="309"/>
      <c r="ID338" s="309"/>
      <c r="IE338" s="309"/>
      <c r="IF338" s="309"/>
      <c r="IG338" s="309"/>
      <c r="IH338" s="309"/>
      <c r="II338" s="309"/>
      <c r="IJ338" s="309"/>
      <c r="IK338" s="309"/>
      <c r="IL338" s="309"/>
      <c r="IM338" s="309"/>
      <c r="IN338" s="309"/>
      <c r="IO338" s="309"/>
      <c r="IP338" s="309"/>
      <c r="IQ338" s="309"/>
      <c r="IR338" s="309"/>
      <c r="IS338" s="309"/>
      <c r="IT338" s="309"/>
      <c r="IU338" s="309"/>
      <c r="IV338" s="309"/>
    </row>
    <row r="339" spans="1:256" s="238" customFormat="1" ht="51" x14ac:dyDescent="0.2">
      <c r="A339" s="270">
        <f>MAX(A333:A338)+0.01</f>
        <v>7.0299999999999994</v>
      </c>
      <c r="B339" s="261" t="s">
        <v>659</v>
      </c>
      <c r="C339" s="260" t="s">
        <v>661</v>
      </c>
      <c r="D339" s="261" t="s">
        <v>77</v>
      </c>
      <c r="E339" s="262">
        <v>5</v>
      </c>
      <c r="F339" s="359"/>
      <c r="G339" s="262">
        <f>E339*F339</f>
        <v>0</v>
      </c>
      <c r="H339" s="309"/>
      <c r="I339" s="309"/>
      <c r="J339" s="309"/>
      <c r="K339" s="315"/>
      <c r="L339" s="347"/>
      <c r="M339" s="315"/>
      <c r="N339" s="309"/>
      <c r="O339" s="309"/>
      <c r="P339" s="309"/>
      <c r="Q339" s="309"/>
      <c r="R339" s="309"/>
      <c r="S339" s="309"/>
      <c r="T339" s="309"/>
      <c r="U339" s="309"/>
      <c r="V339" s="309"/>
      <c r="W339" s="309"/>
      <c r="X339" s="309"/>
      <c r="Y339" s="309"/>
      <c r="Z339" s="309"/>
      <c r="AA339" s="309"/>
      <c r="AB339" s="309"/>
      <c r="AC339" s="309"/>
      <c r="AD339" s="309"/>
      <c r="AE339" s="309"/>
      <c r="AF339" s="309"/>
      <c r="AG339" s="309"/>
      <c r="AH339" s="309"/>
      <c r="AI339" s="309"/>
      <c r="AJ339" s="309"/>
      <c r="AK339" s="309"/>
      <c r="AL339" s="309"/>
      <c r="AM339" s="309"/>
      <c r="AN339" s="309"/>
      <c r="AO339" s="309"/>
      <c r="AP339" s="309"/>
      <c r="AQ339" s="309"/>
      <c r="AR339" s="309"/>
      <c r="AS339" s="309"/>
      <c r="AT339" s="309"/>
      <c r="AU339" s="309"/>
      <c r="AV339" s="309"/>
      <c r="AW339" s="309"/>
      <c r="AX339" s="309"/>
      <c r="AY339" s="309"/>
      <c r="AZ339" s="309"/>
      <c r="BA339" s="309"/>
      <c r="BB339" s="309"/>
      <c r="BC339" s="309"/>
      <c r="BD339" s="309"/>
      <c r="BE339" s="309"/>
      <c r="BF339" s="309"/>
      <c r="BG339" s="309"/>
      <c r="BH339" s="309"/>
      <c r="BI339" s="309"/>
      <c r="BJ339" s="309"/>
      <c r="BK339" s="309"/>
      <c r="BL339" s="309"/>
      <c r="BM339" s="309"/>
      <c r="BN339" s="309"/>
      <c r="BO339" s="309"/>
      <c r="BP339" s="309"/>
      <c r="BQ339" s="309"/>
      <c r="BR339" s="309"/>
      <c r="BS339" s="309"/>
      <c r="BT339" s="309"/>
      <c r="BU339" s="309"/>
      <c r="BV339" s="309"/>
      <c r="BW339" s="309"/>
      <c r="BX339" s="309"/>
      <c r="BY339" s="309"/>
      <c r="BZ339" s="309"/>
      <c r="CA339" s="309"/>
      <c r="CB339" s="309"/>
      <c r="CC339" s="309"/>
      <c r="CD339" s="309"/>
      <c r="CE339" s="309"/>
      <c r="CF339" s="309"/>
      <c r="CG339" s="309"/>
      <c r="CH339" s="309"/>
      <c r="CI339" s="309"/>
      <c r="CJ339" s="309"/>
      <c r="CK339" s="309"/>
      <c r="CL339" s="309"/>
      <c r="CM339" s="309"/>
      <c r="CN339" s="309"/>
      <c r="CO339" s="309"/>
      <c r="CP339" s="309"/>
      <c r="CQ339" s="309"/>
      <c r="CR339" s="309"/>
      <c r="CS339" s="309"/>
      <c r="CT339" s="309"/>
      <c r="CU339" s="309"/>
      <c r="CV339" s="309"/>
      <c r="CW339" s="309"/>
      <c r="CX339" s="309"/>
      <c r="CY339" s="309"/>
      <c r="CZ339" s="309"/>
      <c r="DA339" s="309"/>
      <c r="DB339" s="309"/>
      <c r="DC339" s="309"/>
      <c r="DD339" s="309"/>
      <c r="DE339" s="309"/>
      <c r="DF339" s="309"/>
      <c r="DG339" s="309"/>
      <c r="DH339" s="309"/>
      <c r="DI339" s="309"/>
      <c r="DJ339" s="309"/>
      <c r="DK339" s="309"/>
      <c r="DL339" s="309"/>
      <c r="DM339" s="309"/>
      <c r="DN339" s="309"/>
      <c r="DO339" s="309"/>
      <c r="DP339" s="309"/>
      <c r="DQ339" s="309"/>
      <c r="DR339" s="309"/>
      <c r="DS339" s="309"/>
      <c r="DT339" s="309"/>
      <c r="DU339" s="309"/>
      <c r="DV339" s="309"/>
      <c r="DW339" s="309"/>
      <c r="DX339" s="309"/>
      <c r="DY339" s="309"/>
      <c r="DZ339" s="309"/>
      <c r="EA339" s="309"/>
      <c r="EB339" s="309"/>
      <c r="EC339" s="309"/>
      <c r="ED339" s="309"/>
      <c r="EE339" s="309"/>
      <c r="EF339" s="309"/>
      <c r="EG339" s="309"/>
      <c r="EH339" s="309"/>
      <c r="EI339" s="309"/>
      <c r="EJ339" s="309"/>
      <c r="EK339" s="309"/>
      <c r="EL339" s="309"/>
      <c r="EM339" s="309"/>
      <c r="EN339" s="309"/>
      <c r="EO339" s="309"/>
      <c r="EP339" s="309"/>
      <c r="EQ339" s="309"/>
      <c r="ER339" s="309"/>
      <c r="ES339" s="309"/>
      <c r="ET339" s="309"/>
      <c r="EU339" s="309"/>
      <c r="EV339" s="309"/>
      <c r="EW339" s="309"/>
      <c r="EX339" s="309"/>
      <c r="EY339" s="309"/>
      <c r="EZ339" s="309"/>
      <c r="FA339" s="309"/>
      <c r="FB339" s="309"/>
      <c r="FC339" s="309"/>
      <c r="FD339" s="309"/>
      <c r="FE339" s="309"/>
      <c r="FF339" s="309"/>
      <c r="FG339" s="309"/>
      <c r="FH339" s="309"/>
      <c r="FI339" s="309"/>
      <c r="FJ339" s="309"/>
      <c r="FK339" s="309"/>
      <c r="FL339" s="309"/>
      <c r="FM339" s="309"/>
      <c r="FN339" s="309"/>
      <c r="FO339" s="309"/>
      <c r="FP339" s="309"/>
      <c r="FQ339" s="309"/>
      <c r="FR339" s="309"/>
      <c r="FS339" s="309"/>
      <c r="FT339" s="309"/>
      <c r="FU339" s="309"/>
      <c r="FV339" s="309"/>
      <c r="FW339" s="309"/>
      <c r="FX339" s="309"/>
      <c r="FY339" s="309"/>
      <c r="FZ339" s="309"/>
      <c r="GA339" s="309"/>
      <c r="GB339" s="309"/>
      <c r="GC339" s="309"/>
      <c r="GD339" s="309"/>
      <c r="GE339" s="309"/>
      <c r="GF339" s="309"/>
      <c r="GG339" s="309"/>
      <c r="GH339" s="309"/>
      <c r="GI339" s="309"/>
      <c r="GJ339" s="309"/>
      <c r="GK339" s="309"/>
      <c r="GL339" s="309"/>
      <c r="GM339" s="309"/>
      <c r="GN339" s="309"/>
      <c r="GO339" s="309"/>
      <c r="GP339" s="309"/>
      <c r="GQ339" s="309"/>
      <c r="GR339" s="309"/>
      <c r="GS339" s="309"/>
      <c r="GT339" s="309"/>
      <c r="GU339" s="309"/>
      <c r="GV339" s="309"/>
      <c r="GW339" s="309"/>
      <c r="GX339" s="309"/>
      <c r="GY339" s="309"/>
      <c r="GZ339" s="309"/>
      <c r="HA339" s="309"/>
      <c r="HB339" s="309"/>
      <c r="HC339" s="309"/>
      <c r="HD339" s="309"/>
      <c r="HE339" s="309"/>
      <c r="HF339" s="309"/>
      <c r="HG339" s="309"/>
      <c r="HH339" s="309"/>
      <c r="HI339" s="309"/>
      <c r="HJ339" s="309"/>
      <c r="HK339" s="309"/>
      <c r="HL339" s="309"/>
      <c r="HM339" s="309"/>
      <c r="HN339" s="309"/>
      <c r="HO339" s="309"/>
      <c r="HP339" s="309"/>
      <c r="HQ339" s="309"/>
      <c r="HR339" s="309"/>
      <c r="HS339" s="309"/>
      <c r="HT339" s="309"/>
      <c r="HU339" s="309"/>
      <c r="HV339" s="309"/>
      <c r="HW339" s="309"/>
      <c r="HX339" s="309"/>
      <c r="HY339" s="309"/>
      <c r="HZ339" s="309"/>
      <c r="IA339" s="309"/>
      <c r="IB339" s="309"/>
      <c r="IC339" s="309"/>
      <c r="ID339" s="309"/>
      <c r="IE339" s="309"/>
      <c r="IF339" s="309"/>
      <c r="IG339" s="309"/>
      <c r="IH339" s="309"/>
      <c r="II339" s="309"/>
      <c r="IJ339" s="309"/>
      <c r="IK339" s="309"/>
      <c r="IL339" s="309"/>
      <c r="IM339" s="309"/>
      <c r="IN339" s="309"/>
      <c r="IO339" s="309"/>
      <c r="IP339" s="309"/>
      <c r="IQ339" s="309"/>
      <c r="IR339" s="309"/>
      <c r="IS339" s="309"/>
      <c r="IT339" s="309"/>
      <c r="IU339" s="309"/>
      <c r="IV339" s="309"/>
    </row>
    <row r="340" spans="1:256" s="238" customFormat="1" x14ac:dyDescent="0.2">
      <c r="A340" s="351"/>
      <c r="B340" s="308"/>
      <c r="C340" s="311"/>
      <c r="D340" s="308"/>
      <c r="E340" s="313"/>
      <c r="F340" s="6"/>
      <c r="G340" s="313"/>
      <c r="H340" s="309"/>
      <c r="I340" s="309"/>
      <c r="J340" s="309"/>
      <c r="K340" s="315"/>
      <c r="L340" s="352"/>
      <c r="M340" s="315"/>
      <c r="N340" s="309"/>
      <c r="O340" s="309"/>
      <c r="P340" s="309"/>
      <c r="Q340" s="309"/>
      <c r="R340" s="309"/>
      <c r="S340" s="309"/>
      <c r="T340" s="309"/>
      <c r="U340" s="309"/>
      <c r="V340" s="309"/>
      <c r="W340" s="309"/>
      <c r="X340" s="309"/>
      <c r="Y340" s="309"/>
      <c r="Z340" s="309"/>
      <c r="AA340" s="309"/>
      <c r="AB340" s="309"/>
      <c r="AC340" s="309"/>
      <c r="AD340" s="309"/>
      <c r="AE340" s="309"/>
      <c r="AF340" s="309"/>
      <c r="AG340" s="309"/>
      <c r="AH340" s="309"/>
      <c r="AI340" s="309"/>
      <c r="AJ340" s="309"/>
      <c r="AK340" s="309"/>
      <c r="AL340" s="309"/>
      <c r="AM340" s="309"/>
      <c r="AN340" s="309"/>
      <c r="AO340" s="309"/>
      <c r="AP340" s="309"/>
      <c r="AQ340" s="309"/>
      <c r="AR340" s="309"/>
      <c r="AS340" s="309"/>
      <c r="AT340" s="309"/>
      <c r="AU340" s="309"/>
      <c r="AV340" s="309"/>
      <c r="AW340" s="309"/>
      <c r="AX340" s="309"/>
      <c r="AY340" s="309"/>
      <c r="AZ340" s="309"/>
      <c r="BA340" s="309"/>
      <c r="BB340" s="309"/>
      <c r="BC340" s="309"/>
      <c r="BD340" s="309"/>
      <c r="BE340" s="309"/>
      <c r="BF340" s="309"/>
      <c r="BG340" s="309"/>
      <c r="BH340" s="309"/>
      <c r="BI340" s="309"/>
      <c r="BJ340" s="309"/>
      <c r="BK340" s="309"/>
      <c r="BL340" s="309"/>
      <c r="BM340" s="309"/>
      <c r="BN340" s="309"/>
      <c r="BO340" s="309"/>
      <c r="BP340" s="309"/>
      <c r="BQ340" s="309"/>
      <c r="BR340" s="309"/>
      <c r="BS340" s="309"/>
      <c r="BT340" s="309"/>
      <c r="BU340" s="309"/>
      <c r="BV340" s="309"/>
      <c r="BW340" s="309"/>
      <c r="BX340" s="309"/>
      <c r="BY340" s="309"/>
      <c r="BZ340" s="309"/>
      <c r="CA340" s="309"/>
      <c r="CB340" s="309"/>
      <c r="CC340" s="309"/>
      <c r="CD340" s="309"/>
      <c r="CE340" s="309"/>
      <c r="CF340" s="309"/>
      <c r="CG340" s="309"/>
      <c r="CH340" s="309"/>
      <c r="CI340" s="309"/>
      <c r="CJ340" s="309"/>
      <c r="CK340" s="309"/>
      <c r="CL340" s="309"/>
      <c r="CM340" s="309"/>
      <c r="CN340" s="309"/>
      <c r="CO340" s="309"/>
      <c r="CP340" s="309"/>
      <c r="CQ340" s="309"/>
      <c r="CR340" s="309"/>
      <c r="CS340" s="309"/>
      <c r="CT340" s="309"/>
      <c r="CU340" s="309"/>
      <c r="CV340" s="309"/>
      <c r="CW340" s="309"/>
      <c r="CX340" s="309"/>
      <c r="CY340" s="309"/>
      <c r="CZ340" s="309"/>
      <c r="DA340" s="309"/>
      <c r="DB340" s="309"/>
      <c r="DC340" s="309"/>
      <c r="DD340" s="309"/>
      <c r="DE340" s="309"/>
      <c r="DF340" s="309"/>
      <c r="DG340" s="309"/>
      <c r="DH340" s="309"/>
      <c r="DI340" s="309"/>
      <c r="DJ340" s="309"/>
      <c r="DK340" s="309"/>
      <c r="DL340" s="309"/>
      <c r="DM340" s="309"/>
      <c r="DN340" s="309"/>
      <c r="DO340" s="309"/>
      <c r="DP340" s="309"/>
      <c r="DQ340" s="309"/>
      <c r="DR340" s="309"/>
      <c r="DS340" s="309"/>
      <c r="DT340" s="309"/>
      <c r="DU340" s="309"/>
      <c r="DV340" s="309"/>
      <c r="DW340" s="309"/>
      <c r="DX340" s="309"/>
      <c r="DY340" s="309"/>
      <c r="DZ340" s="309"/>
      <c r="EA340" s="309"/>
      <c r="EB340" s="309"/>
      <c r="EC340" s="309"/>
      <c r="ED340" s="309"/>
      <c r="EE340" s="309"/>
      <c r="EF340" s="309"/>
      <c r="EG340" s="309"/>
      <c r="EH340" s="309"/>
      <c r="EI340" s="309"/>
      <c r="EJ340" s="309"/>
      <c r="EK340" s="309"/>
      <c r="EL340" s="309"/>
      <c r="EM340" s="309"/>
      <c r="EN340" s="309"/>
      <c r="EO340" s="309"/>
      <c r="EP340" s="309"/>
      <c r="EQ340" s="309"/>
      <c r="ER340" s="309"/>
      <c r="ES340" s="309"/>
      <c r="ET340" s="309"/>
      <c r="EU340" s="309"/>
      <c r="EV340" s="309"/>
      <c r="EW340" s="309"/>
      <c r="EX340" s="309"/>
      <c r="EY340" s="309"/>
      <c r="EZ340" s="309"/>
      <c r="FA340" s="309"/>
      <c r="FB340" s="309"/>
      <c r="FC340" s="309"/>
      <c r="FD340" s="309"/>
      <c r="FE340" s="309"/>
      <c r="FF340" s="309"/>
      <c r="FG340" s="309"/>
      <c r="FH340" s="309"/>
      <c r="FI340" s="309"/>
      <c r="FJ340" s="309"/>
      <c r="FK340" s="309"/>
      <c r="FL340" s="309"/>
      <c r="FM340" s="309"/>
      <c r="FN340" s="309"/>
      <c r="FO340" s="309"/>
      <c r="FP340" s="309"/>
      <c r="FQ340" s="309"/>
      <c r="FR340" s="309"/>
      <c r="FS340" s="309"/>
      <c r="FT340" s="309"/>
      <c r="FU340" s="309"/>
      <c r="FV340" s="309"/>
      <c r="FW340" s="309"/>
      <c r="FX340" s="309"/>
      <c r="FY340" s="309"/>
      <c r="FZ340" s="309"/>
      <c r="GA340" s="309"/>
      <c r="GB340" s="309"/>
      <c r="GC340" s="309"/>
      <c r="GD340" s="309"/>
      <c r="GE340" s="309"/>
      <c r="GF340" s="309"/>
      <c r="GG340" s="309"/>
      <c r="GH340" s="309"/>
      <c r="GI340" s="309"/>
      <c r="GJ340" s="309"/>
      <c r="GK340" s="309"/>
      <c r="GL340" s="309"/>
      <c r="GM340" s="309"/>
      <c r="GN340" s="309"/>
      <c r="GO340" s="309"/>
      <c r="GP340" s="309"/>
      <c r="GQ340" s="309"/>
      <c r="GR340" s="309"/>
      <c r="GS340" s="309"/>
      <c r="GT340" s="309"/>
      <c r="GU340" s="309"/>
      <c r="GV340" s="309"/>
      <c r="GW340" s="309"/>
      <c r="GX340" s="309"/>
      <c r="GY340" s="309"/>
      <c r="GZ340" s="309"/>
      <c r="HA340" s="309"/>
      <c r="HB340" s="309"/>
      <c r="HC340" s="309"/>
      <c r="HD340" s="309"/>
      <c r="HE340" s="309"/>
      <c r="HF340" s="309"/>
      <c r="HG340" s="309"/>
      <c r="HH340" s="309"/>
      <c r="HI340" s="309"/>
      <c r="HJ340" s="309"/>
      <c r="HK340" s="309"/>
      <c r="HL340" s="309"/>
      <c r="HM340" s="309"/>
      <c r="HN340" s="309"/>
      <c r="HO340" s="309"/>
      <c r="HP340" s="309"/>
      <c r="HQ340" s="309"/>
      <c r="HR340" s="309"/>
      <c r="HS340" s="309"/>
      <c r="HT340" s="309"/>
      <c r="HU340" s="309"/>
      <c r="HV340" s="309"/>
      <c r="HW340" s="309"/>
      <c r="HX340" s="309"/>
      <c r="HY340" s="309"/>
      <c r="HZ340" s="309"/>
      <c r="IA340" s="309"/>
      <c r="IB340" s="309"/>
      <c r="IC340" s="309"/>
      <c r="ID340" s="309"/>
      <c r="IE340" s="309"/>
      <c r="IF340" s="309"/>
      <c r="IG340" s="309"/>
      <c r="IH340" s="309"/>
      <c r="II340" s="309"/>
      <c r="IJ340" s="309"/>
      <c r="IK340" s="309"/>
      <c r="IL340" s="309"/>
      <c r="IM340" s="309"/>
      <c r="IN340" s="309"/>
      <c r="IO340" s="309"/>
      <c r="IP340" s="309"/>
      <c r="IQ340" s="309"/>
      <c r="IR340" s="309"/>
      <c r="IS340" s="309"/>
      <c r="IT340" s="309"/>
      <c r="IU340" s="309"/>
      <c r="IV340" s="309"/>
    </row>
    <row r="341" spans="1:256" s="238" customFormat="1" ht="44.25" customHeight="1" x14ac:dyDescent="0.2">
      <c r="A341" s="270">
        <f>MAX(A335:A340)+0.01</f>
        <v>7.0399999999999991</v>
      </c>
      <c r="B341" s="261" t="s">
        <v>452</v>
      </c>
      <c r="C341" s="260" t="s">
        <v>662</v>
      </c>
      <c r="D341" s="261" t="s">
        <v>18</v>
      </c>
      <c r="E341" s="262">
        <v>1</v>
      </c>
      <c r="F341" s="359"/>
      <c r="G341" s="267">
        <f>E341*F341</f>
        <v>0</v>
      </c>
      <c r="I341" s="239"/>
      <c r="J341" s="239"/>
      <c r="K341" s="240"/>
      <c r="L341" s="347"/>
      <c r="M341" s="239"/>
      <c r="N341" s="237"/>
    </row>
    <row r="342" spans="1:256" s="238" customFormat="1" x14ac:dyDescent="0.2">
      <c r="A342" s="268"/>
      <c r="B342" s="269"/>
      <c r="C342" s="260"/>
      <c r="D342" s="261"/>
      <c r="E342" s="262"/>
      <c r="F342" s="359"/>
      <c r="G342" s="267"/>
      <c r="I342" s="239"/>
      <c r="J342" s="239"/>
      <c r="K342" s="240"/>
      <c r="L342" s="347"/>
      <c r="M342" s="240"/>
      <c r="N342" s="237"/>
    </row>
    <row r="343" spans="1:256" s="238" customFormat="1" x14ac:dyDescent="0.2">
      <c r="A343" s="270">
        <f>MAX(A337:A342)+0.01</f>
        <v>7.0499999999999989</v>
      </c>
      <c r="B343" s="261" t="s">
        <v>452</v>
      </c>
      <c r="C343" s="260" t="s">
        <v>663</v>
      </c>
      <c r="D343" s="261" t="s">
        <v>77</v>
      </c>
      <c r="E343" s="262">
        <v>10</v>
      </c>
      <c r="F343" s="359"/>
      <c r="G343" s="267">
        <f>E343*F343</f>
        <v>0</v>
      </c>
      <c r="I343" s="239"/>
      <c r="J343" s="239"/>
      <c r="K343" s="240"/>
      <c r="L343" s="347"/>
      <c r="M343" s="240"/>
    </row>
    <row r="344" spans="1:256" s="238" customFormat="1" x14ac:dyDescent="0.2">
      <c r="A344" s="270"/>
      <c r="B344" s="269"/>
      <c r="C344" s="307"/>
      <c r="D344" s="261"/>
      <c r="E344" s="262"/>
      <c r="F344" s="359"/>
      <c r="G344" s="267"/>
      <c r="I344" s="239"/>
      <c r="J344" s="239"/>
      <c r="K344" s="240"/>
      <c r="L344" s="347"/>
      <c r="M344" s="240"/>
    </row>
    <row r="345" spans="1:256" s="238" customFormat="1" ht="38.25" x14ac:dyDescent="0.2">
      <c r="A345" s="737">
        <f>MAX(A343:A344)+0.01</f>
        <v>7.0599999999999987</v>
      </c>
      <c r="B345" s="738" t="s">
        <v>452</v>
      </c>
      <c r="C345" s="739" t="s">
        <v>2076</v>
      </c>
      <c r="D345" s="738" t="s">
        <v>18</v>
      </c>
      <c r="E345" s="740">
        <v>0</v>
      </c>
      <c r="F345" s="741"/>
      <c r="G345" s="740">
        <f>E345*F345</f>
        <v>0</v>
      </c>
      <c r="H345" s="309"/>
      <c r="I345" s="309"/>
      <c r="J345" s="309"/>
      <c r="K345" s="315"/>
      <c r="L345" s="352"/>
      <c r="M345" s="315"/>
      <c r="N345" s="309"/>
      <c r="O345" s="309"/>
      <c r="P345" s="309"/>
      <c r="Q345" s="309"/>
      <c r="R345" s="309"/>
      <c r="S345" s="309"/>
      <c r="T345" s="309"/>
      <c r="U345" s="309"/>
      <c r="V345" s="309"/>
      <c r="W345" s="309"/>
      <c r="X345" s="309"/>
      <c r="Y345" s="309"/>
      <c r="Z345" s="309"/>
      <c r="AA345" s="309"/>
      <c r="AB345" s="309"/>
      <c r="AC345" s="309"/>
      <c r="AD345" s="309"/>
      <c r="AE345" s="309"/>
      <c r="AF345" s="309"/>
      <c r="AG345" s="309"/>
      <c r="AH345" s="309"/>
      <c r="AI345" s="309"/>
      <c r="AJ345" s="309"/>
      <c r="AK345" s="309"/>
      <c r="AL345" s="309"/>
      <c r="AM345" s="309"/>
      <c r="AN345" s="309"/>
      <c r="AO345" s="309"/>
      <c r="AP345" s="309"/>
      <c r="AQ345" s="309"/>
      <c r="AR345" s="309"/>
      <c r="AS345" s="309"/>
      <c r="AT345" s="309"/>
      <c r="AU345" s="309"/>
      <c r="AV345" s="309"/>
      <c r="AW345" s="309"/>
      <c r="AX345" s="309"/>
      <c r="AY345" s="309"/>
      <c r="AZ345" s="309"/>
      <c r="BA345" s="309"/>
      <c r="BB345" s="309"/>
      <c r="BC345" s="309"/>
      <c r="BD345" s="309"/>
      <c r="BE345" s="309"/>
      <c r="BF345" s="309"/>
      <c r="BG345" s="309"/>
      <c r="BH345" s="309"/>
      <c r="BI345" s="309"/>
      <c r="BJ345" s="309"/>
      <c r="BK345" s="309"/>
      <c r="BL345" s="309"/>
      <c r="BM345" s="309"/>
      <c r="BN345" s="309"/>
      <c r="BO345" s="309"/>
      <c r="BP345" s="309"/>
      <c r="BQ345" s="309"/>
      <c r="BR345" s="309"/>
      <c r="BS345" s="309"/>
      <c r="BT345" s="309"/>
      <c r="BU345" s="309"/>
      <c r="BV345" s="309"/>
      <c r="BW345" s="309"/>
      <c r="BX345" s="309"/>
      <c r="BY345" s="309"/>
      <c r="BZ345" s="309"/>
      <c r="CA345" s="309"/>
      <c r="CB345" s="309"/>
      <c r="CC345" s="309"/>
      <c r="CD345" s="309"/>
      <c r="CE345" s="309"/>
      <c r="CF345" s="309"/>
      <c r="CG345" s="309"/>
      <c r="CH345" s="309"/>
      <c r="CI345" s="309"/>
      <c r="CJ345" s="309"/>
      <c r="CK345" s="309"/>
      <c r="CL345" s="309"/>
      <c r="CM345" s="309"/>
      <c r="CN345" s="309"/>
      <c r="CO345" s="309"/>
      <c r="CP345" s="309"/>
      <c r="CQ345" s="309"/>
      <c r="CR345" s="309"/>
      <c r="CS345" s="309"/>
      <c r="CT345" s="309"/>
      <c r="CU345" s="309"/>
      <c r="CV345" s="309"/>
      <c r="CW345" s="309"/>
      <c r="CX345" s="309"/>
      <c r="CY345" s="309"/>
      <c r="CZ345" s="309"/>
      <c r="DA345" s="309"/>
      <c r="DB345" s="309"/>
      <c r="DC345" s="309"/>
      <c r="DD345" s="309"/>
      <c r="DE345" s="309"/>
      <c r="DF345" s="309"/>
      <c r="DG345" s="309"/>
      <c r="DH345" s="309"/>
      <c r="DI345" s="309"/>
      <c r="DJ345" s="309"/>
      <c r="DK345" s="309"/>
      <c r="DL345" s="309"/>
      <c r="DM345" s="309"/>
      <c r="DN345" s="309"/>
      <c r="DO345" s="309"/>
      <c r="DP345" s="309"/>
      <c r="DQ345" s="309"/>
      <c r="DR345" s="309"/>
      <c r="DS345" s="309"/>
      <c r="DT345" s="309"/>
      <c r="DU345" s="309"/>
      <c r="DV345" s="309"/>
      <c r="DW345" s="309"/>
      <c r="DX345" s="309"/>
      <c r="DY345" s="309"/>
      <c r="DZ345" s="309"/>
      <c r="EA345" s="309"/>
      <c r="EB345" s="309"/>
      <c r="EC345" s="309"/>
      <c r="ED345" s="309"/>
      <c r="EE345" s="309"/>
      <c r="EF345" s="309"/>
      <c r="EG345" s="309"/>
      <c r="EH345" s="309"/>
      <c r="EI345" s="309"/>
      <c r="EJ345" s="309"/>
      <c r="EK345" s="309"/>
      <c r="EL345" s="309"/>
      <c r="EM345" s="309"/>
      <c r="EN345" s="309"/>
      <c r="EO345" s="309"/>
      <c r="EP345" s="309"/>
      <c r="EQ345" s="309"/>
      <c r="ER345" s="309"/>
      <c r="ES345" s="309"/>
      <c r="ET345" s="309"/>
      <c r="EU345" s="309"/>
      <c r="EV345" s="309"/>
      <c r="EW345" s="309"/>
      <c r="EX345" s="309"/>
      <c r="EY345" s="309"/>
      <c r="EZ345" s="309"/>
      <c r="FA345" s="309"/>
      <c r="FB345" s="309"/>
      <c r="FC345" s="309"/>
      <c r="FD345" s="309"/>
      <c r="FE345" s="309"/>
      <c r="FF345" s="309"/>
      <c r="FG345" s="309"/>
      <c r="FH345" s="309"/>
      <c r="FI345" s="309"/>
      <c r="FJ345" s="309"/>
      <c r="FK345" s="309"/>
      <c r="FL345" s="309"/>
      <c r="FM345" s="309"/>
      <c r="FN345" s="309"/>
      <c r="FO345" s="309"/>
      <c r="FP345" s="309"/>
      <c r="FQ345" s="309"/>
      <c r="FR345" s="309"/>
      <c r="FS345" s="309"/>
      <c r="FT345" s="309"/>
      <c r="FU345" s="309"/>
      <c r="FV345" s="309"/>
      <c r="FW345" s="309"/>
      <c r="FX345" s="309"/>
      <c r="FY345" s="309"/>
      <c r="FZ345" s="309"/>
      <c r="GA345" s="309"/>
      <c r="GB345" s="309"/>
      <c r="GC345" s="309"/>
      <c r="GD345" s="309"/>
      <c r="GE345" s="309"/>
      <c r="GF345" s="309"/>
      <c r="GG345" s="309"/>
      <c r="GH345" s="309"/>
      <c r="GI345" s="309"/>
      <c r="GJ345" s="309"/>
      <c r="GK345" s="309"/>
      <c r="GL345" s="309"/>
      <c r="GM345" s="309"/>
      <c r="GN345" s="309"/>
      <c r="GO345" s="309"/>
      <c r="GP345" s="309"/>
      <c r="GQ345" s="309"/>
      <c r="GR345" s="309"/>
      <c r="GS345" s="309"/>
      <c r="GT345" s="309"/>
      <c r="GU345" s="309"/>
      <c r="GV345" s="309"/>
      <c r="GW345" s="309"/>
      <c r="GX345" s="309"/>
      <c r="GY345" s="309"/>
      <c r="GZ345" s="309"/>
      <c r="HA345" s="309"/>
      <c r="HB345" s="309"/>
      <c r="HC345" s="309"/>
      <c r="HD345" s="309"/>
      <c r="HE345" s="309"/>
      <c r="HF345" s="309"/>
      <c r="HG345" s="309"/>
      <c r="HH345" s="309"/>
      <c r="HI345" s="309"/>
      <c r="HJ345" s="309"/>
      <c r="HK345" s="309"/>
      <c r="HL345" s="309"/>
      <c r="HM345" s="309"/>
      <c r="HN345" s="309"/>
      <c r="HO345" s="309"/>
      <c r="HP345" s="309"/>
      <c r="HQ345" s="309"/>
      <c r="HR345" s="309"/>
      <c r="HS345" s="309"/>
      <c r="HT345" s="309"/>
      <c r="HU345" s="309"/>
      <c r="HV345" s="309"/>
      <c r="HW345" s="309"/>
      <c r="HX345" s="309"/>
      <c r="HY345" s="309"/>
      <c r="HZ345" s="309"/>
      <c r="IA345" s="309"/>
      <c r="IB345" s="309"/>
      <c r="IC345" s="309"/>
      <c r="ID345" s="309"/>
      <c r="IE345" s="309"/>
      <c r="IF345" s="309"/>
      <c r="IG345" s="309"/>
      <c r="IH345" s="309"/>
      <c r="II345" s="309"/>
      <c r="IJ345" s="309"/>
      <c r="IK345" s="309"/>
      <c r="IL345" s="309"/>
      <c r="IM345" s="309"/>
      <c r="IN345" s="309"/>
      <c r="IO345" s="309"/>
      <c r="IP345" s="309"/>
      <c r="IQ345" s="309"/>
      <c r="IR345" s="309"/>
      <c r="IS345" s="309"/>
      <c r="IT345" s="309"/>
      <c r="IU345" s="309"/>
      <c r="IV345" s="309"/>
    </row>
    <row r="346" spans="1:256" s="238" customFormat="1" x14ac:dyDescent="0.2">
      <c r="A346" s="353"/>
      <c r="B346" s="308"/>
      <c r="C346" s="260"/>
      <c r="D346" s="308"/>
      <c r="E346" s="313"/>
      <c r="F346" s="6"/>
      <c r="G346" s="313"/>
      <c r="H346" s="309"/>
      <c r="I346" s="309"/>
      <c r="J346" s="309"/>
      <c r="K346" s="315"/>
      <c r="L346" s="352"/>
      <c r="M346" s="315"/>
      <c r="N346" s="309"/>
      <c r="O346" s="309"/>
      <c r="P346" s="309"/>
      <c r="Q346" s="309"/>
      <c r="R346" s="309"/>
      <c r="S346" s="309"/>
      <c r="T346" s="309"/>
      <c r="U346" s="309"/>
      <c r="V346" s="309"/>
      <c r="W346" s="309"/>
      <c r="X346" s="309"/>
      <c r="Y346" s="309"/>
      <c r="Z346" s="309"/>
      <c r="AA346" s="309"/>
      <c r="AB346" s="309"/>
      <c r="AC346" s="309"/>
      <c r="AD346" s="309"/>
      <c r="AE346" s="309"/>
      <c r="AF346" s="309"/>
      <c r="AG346" s="309"/>
      <c r="AH346" s="309"/>
      <c r="AI346" s="309"/>
      <c r="AJ346" s="309"/>
      <c r="AK346" s="309"/>
      <c r="AL346" s="309"/>
      <c r="AM346" s="309"/>
      <c r="AN346" s="309"/>
      <c r="AO346" s="309"/>
      <c r="AP346" s="309"/>
      <c r="AQ346" s="309"/>
      <c r="AR346" s="309"/>
      <c r="AS346" s="309"/>
      <c r="AT346" s="309"/>
      <c r="AU346" s="309"/>
      <c r="AV346" s="309"/>
      <c r="AW346" s="309"/>
      <c r="AX346" s="309"/>
      <c r="AY346" s="309"/>
      <c r="AZ346" s="309"/>
      <c r="BA346" s="309"/>
      <c r="BB346" s="309"/>
      <c r="BC346" s="309"/>
      <c r="BD346" s="309"/>
      <c r="BE346" s="309"/>
      <c r="BF346" s="309"/>
      <c r="BG346" s="309"/>
      <c r="BH346" s="309"/>
      <c r="BI346" s="309"/>
      <c r="BJ346" s="309"/>
      <c r="BK346" s="309"/>
      <c r="BL346" s="309"/>
      <c r="BM346" s="309"/>
      <c r="BN346" s="309"/>
      <c r="BO346" s="309"/>
      <c r="BP346" s="309"/>
      <c r="BQ346" s="309"/>
      <c r="BR346" s="309"/>
      <c r="BS346" s="309"/>
      <c r="BT346" s="309"/>
      <c r="BU346" s="309"/>
      <c r="BV346" s="309"/>
      <c r="BW346" s="309"/>
      <c r="BX346" s="309"/>
      <c r="BY346" s="309"/>
      <c r="BZ346" s="309"/>
      <c r="CA346" s="309"/>
      <c r="CB346" s="309"/>
      <c r="CC346" s="309"/>
      <c r="CD346" s="309"/>
      <c r="CE346" s="309"/>
      <c r="CF346" s="309"/>
      <c r="CG346" s="309"/>
      <c r="CH346" s="309"/>
      <c r="CI346" s="309"/>
      <c r="CJ346" s="309"/>
      <c r="CK346" s="309"/>
      <c r="CL346" s="309"/>
      <c r="CM346" s="309"/>
      <c r="CN346" s="309"/>
      <c r="CO346" s="309"/>
      <c r="CP346" s="309"/>
      <c r="CQ346" s="309"/>
      <c r="CR346" s="309"/>
      <c r="CS346" s="309"/>
      <c r="CT346" s="309"/>
      <c r="CU346" s="309"/>
      <c r="CV346" s="309"/>
      <c r="CW346" s="309"/>
      <c r="CX346" s="309"/>
      <c r="CY346" s="309"/>
      <c r="CZ346" s="309"/>
      <c r="DA346" s="309"/>
      <c r="DB346" s="309"/>
      <c r="DC346" s="309"/>
      <c r="DD346" s="309"/>
      <c r="DE346" s="309"/>
      <c r="DF346" s="309"/>
      <c r="DG346" s="309"/>
      <c r="DH346" s="309"/>
      <c r="DI346" s="309"/>
      <c r="DJ346" s="309"/>
      <c r="DK346" s="309"/>
      <c r="DL346" s="309"/>
      <c r="DM346" s="309"/>
      <c r="DN346" s="309"/>
      <c r="DO346" s="309"/>
      <c r="DP346" s="309"/>
      <c r="DQ346" s="309"/>
      <c r="DR346" s="309"/>
      <c r="DS346" s="309"/>
      <c r="DT346" s="309"/>
      <c r="DU346" s="309"/>
      <c r="DV346" s="309"/>
      <c r="DW346" s="309"/>
      <c r="DX346" s="309"/>
      <c r="DY346" s="309"/>
      <c r="DZ346" s="309"/>
      <c r="EA346" s="309"/>
      <c r="EB346" s="309"/>
      <c r="EC346" s="309"/>
      <c r="ED346" s="309"/>
      <c r="EE346" s="309"/>
      <c r="EF346" s="309"/>
      <c r="EG346" s="309"/>
      <c r="EH346" s="309"/>
      <c r="EI346" s="309"/>
      <c r="EJ346" s="309"/>
      <c r="EK346" s="309"/>
      <c r="EL346" s="309"/>
      <c r="EM346" s="309"/>
      <c r="EN346" s="309"/>
      <c r="EO346" s="309"/>
      <c r="EP346" s="309"/>
      <c r="EQ346" s="309"/>
      <c r="ER346" s="309"/>
      <c r="ES346" s="309"/>
      <c r="ET346" s="309"/>
      <c r="EU346" s="309"/>
      <c r="EV346" s="309"/>
      <c r="EW346" s="309"/>
      <c r="EX346" s="309"/>
      <c r="EY346" s="309"/>
      <c r="EZ346" s="309"/>
      <c r="FA346" s="309"/>
      <c r="FB346" s="309"/>
      <c r="FC346" s="309"/>
      <c r="FD346" s="309"/>
      <c r="FE346" s="309"/>
      <c r="FF346" s="309"/>
      <c r="FG346" s="309"/>
      <c r="FH346" s="309"/>
      <c r="FI346" s="309"/>
      <c r="FJ346" s="309"/>
      <c r="FK346" s="309"/>
      <c r="FL346" s="309"/>
      <c r="FM346" s="309"/>
      <c r="FN346" s="309"/>
      <c r="FO346" s="309"/>
      <c r="FP346" s="309"/>
      <c r="FQ346" s="309"/>
      <c r="FR346" s="309"/>
      <c r="FS346" s="309"/>
      <c r="FT346" s="309"/>
      <c r="FU346" s="309"/>
      <c r="FV346" s="309"/>
      <c r="FW346" s="309"/>
      <c r="FX346" s="309"/>
      <c r="FY346" s="309"/>
      <c r="FZ346" s="309"/>
      <c r="GA346" s="309"/>
      <c r="GB346" s="309"/>
      <c r="GC346" s="309"/>
      <c r="GD346" s="309"/>
      <c r="GE346" s="309"/>
      <c r="GF346" s="309"/>
      <c r="GG346" s="309"/>
      <c r="GH346" s="309"/>
      <c r="GI346" s="309"/>
      <c r="GJ346" s="309"/>
      <c r="GK346" s="309"/>
      <c r="GL346" s="309"/>
      <c r="GM346" s="309"/>
      <c r="GN346" s="309"/>
      <c r="GO346" s="309"/>
      <c r="GP346" s="309"/>
      <c r="GQ346" s="309"/>
      <c r="GR346" s="309"/>
      <c r="GS346" s="309"/>
      <c r="GT346" s="309"/>
      <c r="GU346" s="309"/>
      <c r="GV346" s="309"/>
      <c r="GW346" s="309"/>
      <c r="GX346" s="309"/>
      <c r="GY346" s="309"/>
      <c r="GZ346" s="309"/>
      <c r="HA346" s="309"/>
      <c r="HB346" s="309"/>
      <c r="HC346" s="309"/>
      <c r="HD346" s="309"/>
      <c r="HE346" s="309"/>
      <c r="HF346" s="309"/>
      <c r="HG346" s="309"/>
      <c r="HH346" s="309"/>
      <c r="HI346" s="309"/>
      <c r="HJ346" s="309"/>
      <c r="HK346" s="309"/>
      <c r="HL346" s="309"/>
      <c r="HM346" s="309"/>
      <c r="HN346" s="309"/>
      <c r="HO346" s="309"/>
      <c r="HP346" s="309"/>
      <c r="HQ346" s="309"/>
      <c r="HR346" s="309"/>
      <c r="HS346" s="309"/>
      <c r="HT346" s="309"/>
      <c r="HU346" s="309"/>
      <c r="HV346" s="309"/>
      <c r="HW346" s="309"/>
      <c r="HX346" s="309"/>
      <c r="HY346" s="309"/>
      <c r="HZ346" s="309"/>
      <c r="IA346" s="309"/>
      <c r="IB346" s="309"/>
      <c r="IC346" s="309"/>
      <c r="ID346" s="309"/>
      <c r="IE346" s="309"/>
      <c r="IF346" s="309"/>
      <c r="IG346" s="309"/>
      <c r="IH346" s="309"/>
      <c r="II346" s="309"/>
      <c r="IJ346" s="309"/>
      <c r="IK346" s="309"/>
      <c r="IL346" s="309"/>
      <c r="IM346" s="309"/>
      <c r="IN346" s="309"/>
      <c r="IO346" s="309"/>
      <c r="IP346" s="309"/>
      <c r="IQ346" s="309"/>
      <c r="IR346" s="309"/>
      <c r="IS346" s="309"/>
      <c r="IT346" s="309"/>
      <c r="IU346" s="309"/>
      <c r="IV346" s="309"/>
    </row>
    <row r="347" spans="1:256" s="238" customFormat="1" ht="25.5" x14ac:dyDescent="0.2">
      <c r="A347" s="270">
        <f>MAX(A345:A346)+0.01</f>
        <v>7.0699999999999985</v>
      </c>
      <c r="B347" s="308" t="s">
        <v>452</v>
      </c>
      <c r="C347" s="272" t="s">
        <v>664</v>
      </c>
      <c r="D347" s="308" t="s">
        <v>18</v>
      </c>
      <c r="E347" s="313">
        <v>1</v>
      </c>
      <c r="F347" s="6"/>
      <c r="G347" s="313">
        <f>E347*F347</f>
        <v>0</v>
      </c>
      <c r="H347" s="309"/>
      <c r="I347" s="309"/>
      <c r="J347" s="309"/>
      <c r="K347" s="315"/>
      <c r="L347" s="352"/>
      <c r="M347" s="315"/>
      <c r="N347" s="309"/>
      <c r="O347" s="309"/>
      <c r="P347" s="309"/>
      <c r="Q347" s="309"/>
      <c r="R347" s="309"/>
      <c r="S347" s="309"/>
      <c r="T347" s="309"/>
      <c r="U347" s="309"/>
      <c r="V347" s="309"/>
      <c r="W347" s="309"/>
      <c r="X347" s="309"/>
      <c r="Y347" s="309"/>
      <c r="Z347" s="309"/>
      <c r="AA347" s="309"/>
      <c r="AB347" s="309"/>
      <c r="AC347" s="309"/>
      <c r="AD347" s="309"/>
      <c r="AE347" s="309"/>
      <c r="AF347" s="309"/>
      <c r="AG347" s="309"/>
      <c r="AH347" s="309"/>
      <c r="AI347" s="309"/>
      <c r="AJ347" s="309"/>
      <c r="AK347" s="309"/>
      <c r="AL347" s="309"/>
      <c r="AM347" s="309"/>
      <c r="AN347" s="309"/>
      <c r="AO347" s="309"/>
      <c r="AP347" s="309"/>
      <c r="AQ347" s="309"/>
      <c r="AR347" s="309"/>
      <c r="AS347" s="309"/>
      <c r="AT347" s="309"/>
      <c r="AU347" s="309"/>
      <c r="AV347" s="309"/>
      <c r="AW347" s="309"/>
      <c r="AX347" s="309"/>
      <c r="AY347" s="309"/>
      <c r="AZ347" s="309"/>
      <c r="BA347" s="309"/>
      <c r="BB347" s="309"/>
      <c r="BC347" s="309"/>
      <c r="BD347" s="309"/>
      <c r="BE347" s="309"/>
      <c r="BF347" s="309"/>
      <c r="BG347" s="309"/>
      <c r="BH347" s="309"/>
      <c r="BI347" s="309"/>
      <c r="BJ347" s="309"/>
      <c r="BK347" s="309"/>
      <c r="BL347" s="309"/>
      <c r="BM347" s="309"/>
      <c r="BN347" s="309"/>
      <c r="BO347" s="309"/>
      <c r="BP347" s="309"/>
      <c r="BQ347" s="309"/>
      <c r="BR347" s="309"/>
      <c r="BS347" s="309"/>
      <c r="BT347" s="309"/>
      <c r="BU347" s="309"/>
      <c r="BV347" s="309"/>
      <c r="BW347" s="309"/>
      <c r="BX347" s="309"/>
      <c r="BY347" s="309"/>
      <c r="BZ347" s="309"/>
      <c r="CA347" s="309"/>
      <c r="CB347" s="309"/>
      <c r="CC347" s="309"/>
      <c r="CD347" s="309"/>
      <c r="CE347" s="309"/>
      <c r="CF347" s="309"/>
      <c r="CG347" s="309"/>
      <c r="CH347" s="309"/>
      <c r="CI347" s="309"/>
      <c r="CJ347" s="309"/>
      <c r="CK347" s="309"/>
      <c r="CL347" s="309"/>
      <c r="CM347" s="309"/>
      <c r="CN347" s="309"/>
      <c r="CO347" s="309"/>
      <c r="CP347" s="309"/>
      <c r="CQ347" s="309"/>
      <c r="CR347" s="309"/>
      <c r="CS347" s="309"/>
      <c r="CT347" s="309"/>
      <c r="CU347" s="309"/>
      <c r="CV347" s="309"/>
      <c r="CW347" s="309"/>
      <c r="CX347" s="309"/>
      <c r="CY347" s="309"/>
      <c r="CZ347" s="309"/>
      <c r="DA347" s="309"/>
      <c r="DB347" s="309"/>
      <c r="DC347" s="309"/>
      <c r="DD347" s="309"/>
      <c r="DE347" s="309"/>
      <c r="DF347" s="309"/>
      <c r="DG347" s="309"/>
      <c r="DH347" s="309"/>
      <c r="DI347" s="309"/>
      <c r="DJ347" s="309"/>
      <c r="DK347" s="309"/>
      <c r="DL347" s="309"/>
      <c r="DM347" s="309"/>
      <c r="DN347" s="309"/>
      <c r="DO347" s="309"/>
      <c r="DP347" s="309"/>
      <c r="DQ347" s="309"/>
      <c r="DR347" s="309"/>
      <c r="DS347" s="309"/>
      <c r="DT347" s="309"/>
      <c r="DU347" s="309"/>
      <c r="DV347" s="309"/>
      <c r="DW347" s="309"/>
      <c r="DX347" s="309"/>
      <c r="DY347" s="309"/>
      <c r="DZ347" s="309"/>
      <c r="EA347" s="309"/>
      <c r="EB347" s="309"/>
      <c r="EC347" s="309"/>
      <c r="ED347" s="309"/>
      <c r="EE347" s="309"/>
      <c r="EF347" s="309"/>
      <c r="EG347" s="309"/>
      <c r="EH347" s="309"/>
      <c r="EI347" s="309"/>
      <c r="EJ347" s="309"/>
      <c r="EK347" s="309"/>
      <c r="EL347" s="309"/>
      <c r="EM347" s="309"/>
      <c r="EN347" s="309"/>
      <c r="EO347" s="309"/>
      <c r="EP347" s="309"/>
      <c r="EQ347" s="309"/>
      <c r="ER347" s="309"/>
      <c r="ES347" s="309"/>
      <c r="ET347" s="309"/>
      <c r="EU347" s="309"/>
      <c r="EV347" s="309"/>
      <c r="EW347" s="309"/>
      <c r="EX347" s="309"/>
      <c r="EY347" s="309"/>
      <c r="EZ347" s="309"/>
      <c r="FA347" s="309"/>
      <c r="FB347" s="309"/>
      <c r="FC347" s="309"/>
      <c r="FD347" s="309"/>
      <c r="FE347" s="309"/>
      <c r="FF347" s="309"/>
      <c r="FG347" s="309"/>
      <c r="FH347" s="309"/>
      <c r="FI347" s="309"/>
      <c r="FJ347" s="309"/>
      <c r="FK347" s="309"/>
      <c r="FL347" s="309"/>
      <c r="FM347" s="309"/>
      <c r="FN347" s="309"/>
      <c r="FO347" s="309"/>
      <c r="FP347" s="309"/>
      <c r="FQ347" s="309"/>
      <c r="FR347" s="309"/>
      <c r="FS347" s="309"/>
      <c r="FT347" s="309"/>
      <c r="FU347" s="309"/>
      <c r="FV347" s="309"/>
      <c r="FW347" s="309"/>
      <c r="FX347" s="309"/>
      <c r="FY347" s="309"/>
      <c r="FZ347" s="309"/>
      <c r="GA347" s="309"/>
      <c r="GB347" s="309"/>
      <c r="GC347" s="309"/>
      <c r="GD347" s="309"/>
      <c r="GE347" s="309"/>
      <c r="GF347" s="309"/>
      <c r="GG347" s="309"/>
      <c r="GH347" s="309"/>
      <c r="GI347" s="309"/>
      <c r="GJ347" s="309"/>
      <c r="GK347" s="309"/>
      <c r="GL347" s="309"/>
      <c r="GM347" s="309"/>
      <c r="GN347" s="309"/>
      <c r="GO347" s="309"/>
      <c r="GP347" s="309"/>
      <c r="GQ347" s="309"/>
      <c r="GR347" s="309"/>
      <c r="GS347" s="309"/>
      <c r="GT347" s="309"/>
      <c r="GU347" s="309"/>
      <c r="GV347" s="309"/>
      <c r="GW347" s="309"/>
      <c r="GX347" s="309"/>
      <c r="GY347" s="309"/>
      <c r="GZ347" s="309"/>
      <c r="HA347" s="309"/>
      <c r="HB347" s="309"/>
      <c r="HC347" s="309"/>
      <c r="HD347" s="309"/>
      <c r="HE347" s="309"/>
      <c r="HF347" s="309"/>
      <c r="HG347" s="309"/>
      <c r="HH347" s="309"/>
      <c r="HI347" s="309"/>
      <c r="HJ347" s="309"/>
      <c r="HK347" s="309"/>
      <c r="HL347" s="309"/>
      <c r="HM347" s="309"/>
      <c r="HN347" s="309"/>
      <c r="HO347" s="309"/>
      <c r="HP347" s="309"/>
      <c r="HQ347" s="309"/>
      <c r="HR347" s="309"/>
      <c r="HS347" s="309"/>
      <c r="HT347" s="309"/>
      <c r="HU347" s="309"/>
      <c r="HV347" s="309"/>
      <c r="HW347" s="309"/>
      <c r="HX347" s="309"/>
      <c r="HY347" s="309"/>
      <c r="HZ347" s="309"/>
      <c r="IA347" s="309"/>
      <c r="IB347" s="309"/>
      <c r="IC347" s="309"/>
      <c r="ID347" s="309"/>
      <c r="IE347" s="309"/>
      <c r="IF347" s="309"/>
      <c r="IG347" s="309"/>
      <c r="IH347" s="309"/>
      <c r="II347" s="309"/>
      <c r="IJ347" s="309"/>
      <c r="IK347" s="309"/>
      <c r="IL347" s="309"/>
      <c r="IM347" s="309"/>
      <c r="IN347" s="309"/>
      <c r="IO347" s="309"/>
      <c r="IP347" s="309"/>
      <c r="IQ347" s="309"/>
      <c r="IR347" s="309"/>
      <c r="IS347" s="309"/>
      <c r="IT347" s="309"/>
      <c r="IU347" s="309"/>
      <c r="IV347" s="309"/>
    </row>
    <row r="348" spans="1:256" s="238" customFormat="1" x14ac:dyDescent="0.2">
      <c r="A348" s="353"/>
      <c r="B348" s="308"/>
      <c r="C348" s="272"/>
      <c r="D348" s="308"/>
      <c r="E348" s="313"/>
      <c r="F348" s="6"/>
      <c r="G348" s="313"/>
      <c r="H348" s="309"/>
      <c r="I348" s="309"/>
      <c r="J348" s="309"/>
      <c r="K348" s="315"/>
      <c r="L348" s="352"/>
      <c r="M348" s="315"/>
      <c r="N348" s="309"/>
      <c r="O348" s="309"/>
      <c r="P348" s="309"/>
      <c r="Q348" s="309"/>
      <c r="R348" s="309"/>
      <c r="S348" s="309"/>
      <c r="T348" s="309"/>
      <c r="U348" s="309"/>
      <c r="V348" s="309"/>
      <c r="W348" s="309"/>
      <c r="X348" s="309"/>
      <c r="Y348" s="309"/>
      <c r="Z348" s="309"/>
      <c r="AA348" s="309"/>
      <c r="AB348" s="309"/>
      <c r="AC348" s="309"/>
      <c r="AD348" s="309"/>
      <c r="AE348" s="309"/>
      <c r="AF348" s="309"/>
      <c r="AG348" s="309"/>
      <c r="AH348" s="309"/>
      <c r="AI348" s="309"/>
      <c r="AJ348" s="309"/>
      <c r="AK348" s="309"/>
      <c r="AL348" s="309"/>
      <c r="AM348" s="309"/>
      <c r="AN348" s="309"/>
      <c r="AO348" s="309"/>
      <c r="AP348" s="309"/>
      <c r="AQ348" s="309"/>
      <c r="AR348" s="309"/>
      <c r="AS348" s="309"/>
      <c r="AT348" s="309"/>
      <c r="AU348" s="309"/>
      <c r="AV348" s="309"/>
      <c r="AW348" s="309"/>
      <c r="AX348" s="309"/>
      <c r="AY348" s="309"/>
      <c r="AZ348" s="309"/>
      <c r="BA348" s="309"/>
      <c r="BB348" s="309"/>
      <c r="BC348" s="309"/>
      <c r="BD348" s="309"/>
      <c r="BE348" s="309"/>
      <c r="BF348" s="309"/>
      <c r="BG348" s="309"/>
      <c r="BH348" s="309"/>
      <c r="BI348" s="309"/>
      <c r="BJ348" s="309"/>
      <c r="BK348" s="309"/>
      <c r="BL348" s="309"/>
      <c r="BM348" s="309"/>
      <c r="BN348" s="309"/>
      <c r="BO348" s="309"/>
      <c r="BP348" s="309"/>
      <c r="BQ348" s="309"/>
      <c r="BR348" s="309"/>
      <c r="BS348" s="309"/>
      <c r="BT348" s="309"/>
      <c r="BU348" s="309"/>
      <c r="BV348" s="309"/>
      <c r="BW348" s="309"/>
      <c r="BX348" s="309"/>
      <c r="BY348" s="309"/>
      <c r="BZ348" s="309"/>
      <c r="CA348" s="309"/>
      <c r="CB348" s="309"/>
      <c r="CC348" s="309"/>
      <c r="CD348" s="309"/>
      <c r="CE348" s="309"/>
      <c r="CF348" s="309"/>
      <c r="CG348" s="309"/>
      <c r="CH348" s="309"/>
      <c r="CI348" s="309"/>
      <c r="CJ348" s="309"/>
      <c r="CK348" s="309"/>
      <c r="CL348" s="309"/>
      <c r="CM348" s="309"/>
      <c r="CN348" s="309"/>
      <c r="CO348" s="309"/>
      <c r="CP348" s="309"/>
      <c r="CQ348" s="309"/>
      <c r="CR348" s="309"/>
      <c r="CS348" s="309"/>
      <c r="CT348" s="309"/>
      <c r="CU348" s="309"/>
      <c r="CV348" s="309"/>
      <c r="CW348" s="309"/>
      <c r="CX348" s="309"/>
      <c r="CY348" s="309"/>
      <c r="CZ348" s="309"/>
      <c r="DA348" s="309"/>
      <c r="DB348" s="309"/>
      <c r="DC348" s="309"/>
      <c r="DD348" s="309"/>
      <c r="DE348" s="309"/>
      <c r="DF348" s="309"/>
      <c r="DG348" s="309"/>
      <c r="DH348" s="309"/>
      <c r="DI348" s="309"/>
      <c r="DJ348" s="309"/>
      <c r="DK348" s="309"/>
      <c r="DL348" s="309"/>
      <c r="DM348" s="309"/>
      <c r="DN348" s="309"/>
      <c r="DO348" s="309"/>
      <c r="DP348" s="309"/>
      <c r="DQ348" s="309"/>
      <c r="DR348" s="309"/>
      <c r="DS348" s="309"/>
      <c r="DT348" s="309"/>
      <c r="DU348" s="309"/>
      <c r="DV348" s="309"/>
      <c r="DW348" s="309"/>
      <c r="DX348" s="309"/>
      <c r="DY348" s="309"/>
      <c r="DZ348" s="309"/>
      <c r="EA348" s="309"/>
      <c r="EB348" s="309"/>
      <c r="EC348" s="309"/>
      <c r="ED348" s="309"/>
      <c r="EE348" s="309"/>
      <c r="EF348" s="309"/>
      <c r="EG348" s="309"/>
      <c r="EH348" s="309"/>
      <c r="EI348" s="309"/>
      <c r="EJ348" s="309"/>
      <c r="EK348" s="309"/>
      <c r="EL348" s="309"/>
      <c r="EM348" s="309"/>
      <c r="EN348" s="309"/>
      <c r="EO348" s="309"/>
      <c r="EP348" s="309"/>
      <c r="EQ348" s="309"/>
      <c r="ER348" s="309"/>
      <c r="ES348" s="309"/>
      <c r="ET348" s="309"/>
      <c r="EU348" s="309"/>
      <c r="EV348" s="309"/>
      <c r="EW348" s="309"/>
      <c r="EX348" s="309"/>
      <c r="EY348" s="309"/>
      <c r="EZ348" s="309"/>
      <c r="FA348" s="309"/>
      <c r="FB348" s="309"/>
      <c r="FC348" s="309"/>
      <c r="FD348" s="309"/>
      <c r="FE348" s="309"/>
      <c r="FF348" s="309"/>
      <c r="FG348" s="309"/>
      <c r="FH348" s="309"/>
      <c r="FI348" s="309"/>
      <c r="FJ348" s="309"/>
      <c r="FK348" s="309"/>
      <c r="FL348" s="309"/>
      <c r="FM348" s="309"/>
      <c r="FN348" s="309"/>
      <c r="FO348" s="309"/>
      <c r="FP348" s="309"/>
      <c r="FQ348" s="309"/>
      <c r="FR348" s="309"/>
      <c r="FS348" s="309"/>
      <c r="FT348" s="309"/>
      <c r="FU348" s="309"/>
      <c r="FV348" s="309"/>
      <c r="FW348" s="309"/>
      <c r="FX348" s="309"/>
      <c r="FY348" s="309"/>
      <c r="FZ348" s="309"/>
      <c r="GA348" s="309"/>
      <c r="GB348" s="309"/>
      <c r="GC348" s="309"/>
      <c r="GD348" s="309"/>
      <c r="GE348" s="309"/>
      <c r="GF348" s="309"/>
      <c r="GG348" s="309"/>
      <c r="GH348" s="309"/>
      <c r="GI348" s="309"/>
      <c r="GJ348" s="309"/>
      <c r="GK348" s="309"/>
      <c r="GL348" s="309"/>
      <c r="GM348" s="309"/>
      <c r="GN348" s="309"/>
      <c r="GO348" s="309"/>
      <c r="GP348" s="309"/>
      <c r="GQ348" s="309"/>
      <c r="GR348" s="309"/>
      <c r="GS348" s="309"/>
      <c r="GT348" s="309"/>
      <c r="GU348" s="309"/>
      <c r="GV348" s="309"/>
      <c r="GW348" s="309"/>
      <c r="GX348" s="309"/>
      <c r="GY348" s="309"/>
      <c r="GZ348" s="309"/>
      <c r="HA348" s="309"/>
      <c r="HB348" s="309"/>
      <c r="HC348" s="309"/>
      <c r="HD348" s="309"/>
      <c r="HE348" s="309"/>
      <c r="HF348" s="309"/>
      <c r="HG348" s="309"/>
      <c r="HH348" s="309"/>
      <c r="HI348" s="309"/>
      <c r="HJ348" s="309"/>
      <c r="HK348" s="309"/>
      <c r="HL348" s="309"/>
      <c r="HM348" s="309"/>
      <c r="HN348" s="309"/>
      <c r="HO348" s="309"/>
      <c r="HP348" s="309"/>
      <c r="HQ348" s="309"/>
      <c r="HR348" s="309"/>
      <c r="HS348" s="309"/>
      <c r="HT348" s="309"/>
      <c r="HU348" s="309"/>
      <c r="HV348" s="309"/>
      <c r="HW348" s="309"/>
      <c r="HX348" s="309"/>
      <c r="HY348" s="309"/>
      <c r="HZ348" s="309"/>
      <c r="IA348" s="309"/>
      <c r="IB348" s="309"/>
      <c r="IC348" s="309"/>
      <c r="ID348" s="309"/>
      <c r="IE348" s="309"/>
      <c r="IF348" s="309"/>
      <c r="IG348" s="309"/>
      <c r="IH348" s="309"/>
      <c r="II348" s="309"/>
      <c r="IJ348" s="309"/>
      <c r="IK348" s="309"/>
      <c r="IL348" s="309"/>
      <c r="IM348" s="309"/>
      <c r="IN348" s="309"/>
      <c r="IO348" s="309"/>
      <c r="IP348" s="309"/>
      <c r="IQ348" s="309"/>
      <c r="IR348" s="309"/>
      <c r="IS348" s="309"/>
      <c r="IT348" s="309"/>
      <c r="IU348" s="309"/>
      <c r="IV348" s="309"/>
    </row>
    <row r="349" spans="1:256" s="238" customFormat="1" ht="30" customHeight="1" x14ac:dyDescent="0.2">
      <c r="A349" s="270">
        <f>MAX(A345:A348)+0.01</f>
        <v>7.0799999999999983</v>
      </c>
      <c r="B349" s="308" t="s">
        <v>452</v>
      </c>
      <c r="C349" s="272" t="s">
        <v>665</v>
      </c>
      <c r="D349" s="308" t="s">
        <v>18</v>
      </c>
      <c r="E349" s="313">
        <v>1</v>
      </c>
      <c r="F349" s="6"/>
      <c r="G349" s="313">
        <f>E349*F349</f>
        <v>0</v>
      </c>
      <c r="H349" s="309"/>
      <c r="I349" s="309"/>
      <c r="J349" s="309"/>
      <c r="K349" s="315"/>
      <c r="L349" s="352"/>
      <c r="M349" s="315"/>
      <c r="N349" s="309"/>
      <c r="O349" s="309"/>
      <c r="P349" s="309"/>
      <c r="Q349" s="309"/>
      <c r="R349" s="309"/>
      <c r="S349" s="309"/>
      <c r="T349" s="309"/>
      <c r="U349" s="309"/>
      <c r="V349" s="309"/>
      <c r="W349" s="309"/>
      <c r="X349" s="309"/>
      <c r="Y349" s="309"/>
      <c r="Z349" s="309"/>
      <c r="AA349" s="309"/>
      <c r="AB349" s="309"/>
      <c r="AC349" s="309"/>
      <c r="AD349" s="309"/>
      <c r="AE349" s="309"/>
      <c r="AF349" s="309"/>
      <c r="AG349" s="309"/>
      <c r="AH349" s="309"/>
      <c r="AI349" s="309"/>
      <c r="AJ349" s="309"/>
      <c r="AK349" s="309"/>
      <c r="AL349" s="309"/>
      <c r="AM349" s="309"/>
      <c r="AN349" s="309"/>
      <c r="AO349" s="309"/>
      <c r="AP349" s="309"/>
      <c r="AQ349" s="309"/>
      <c r="AR349" s="309"/>
      <c r="AS349" s="309"/>
      <c r="AT349" s="309"/>
      <c r="AU349" s="309"/>
      <c r="AV349" s="309"/>
      <c r="AW349" s="309"/>
      <c r="AX349" s="309"/>
      <c r="AY349" s="309"/>
      <c r="AZ349" s="309"/>
      <c r="BA349" s="309"/>
      <c r="BB349" s="309"/>
      <c r="BC349" s="309"/>
      <c r="BD349" s="309"/>
      <c r="BE349" s="309"/>
      <c r="BF349" s="309"/>
      <c r="BG349" s="309"/>
      <c r="BH349" s="309"/>
      <c r="BI349" s="309"/>
      <c r="BJ349" s="309"/>
      <c r="BK349" s="309"/>
      <c r="BL349" s="309"/>
      <c r="BM349" s="309"/>
      <c r="BN349" s="309"/>
      <c r="BO349" s="309"/>
      <c r="BP349" s="309"/>
      <c r="BQ349" s="309"/>
      <c r="BR349" s="309"/>
      <c r="BS349" s="309"/>
      <c r="BT349" s="309"/>
      <c r="BU349" s="309"/>
      <c r="BV349" s="309"/>
      <c r="BW349" s="309"/>
      <c r="BX349" s="309"/>
      <c r="BY349" s="309"/>
      <c r="BZ349" s="309"/>
      <c r="CA349" s="309"/>
      <c r="CB349" s="309"/>
      <c r="CC349" s="309"/>
      <c r="CD349" s="309"/>
      <c r="CE349" s="309"/>
      <c r="CF349" s="309"/>
      <c r="CG349" s="309"/>
      <c r="CH349" s="309"/>
      <c r="CI349" s="309"/>
      <c r="CJ349" s="309"/>
      <c r="CK349" s="309"/>
      <c r="CL349" s="309"/>
      <c r="CM349" s="309"/>
      <c r="CN349" s="309"/>
      <c r="CO349" s="309"/>
      <c r="CP349" s="309"/>
      <c r="CQ349" s="309"/>
      <c r="CR349" s="309"/>
      <c r="CS349" s="309"/>
      <c r="CT349" s="309"/>
      <c r="CU349" s="309"/>
      <c r="CV349" s="309"/>
      <c r="CW349" s="309"/>
      <c r="CX349" s="309"/>
      <c r="CY349" s="309"/>
      <c r="CZ349" s="309"/>
      <c r="DA349" s="309"/>
      <c r="DB349" s="309"/>
      <c r="DC349" s="309"/>
      <c r="DD349" s="309"/>
      <c r="DE349" s="309"/>
      <c r="DF349" s="309"/>
      <c r="DG349" s="309"/>
      <c r="DH349" s="309"/>
      <c r="DI349" s="309"/>
      <c r="DJ349" s="309"/>
      <c r="DK349" s="309"/>
      <c r="DL349" s="309"/>
      <c r="DM349" s="309"/>
      <c r="DN349" s="309"/>
      <c r="DO349" s="309"/>
      <c r="DP349" s="309"/>
      <c r="DQ349" s="309"/>
      <c r="DR349" s="309"/>
      <c r="DS349" s="309"/>
      <c r="DT349" s="309"/>
      <c r="DU349" s="309"/>
      <c r="DV349" s="309"/>
      <c r="DW349" s="309"/>
      <c r="DX349" s="309"/>
      <c r="DY349" s="309"/>
      <c r="DZ349" s="309"/>
      <c r="EA349" s="309"/>
      <c r="EB349" s="309"/>
      <c r="EC349" s="309"/>
      <c r="ED349" s="309"/>
      <c r="EE349" s="309"/>
      <c r="EF349" s="309"/>
      <c r="EG349" s="309"/>
      <c r="EH349" s="309"/>
      <c r="EI349" s="309"/>
      <c r="EJ349" s="309"/>
      <c r="EK349" s="309"/>
      <c r="EL349" s="309"/>
      <c r="EM349" s="309"/>
      <c r="EN349" s="309"/>
      <c r="EO349" s="309"/>
      <c r="EP349" s="309"/>
      <c r="EQ349" s="309"/>
      <c r="ER349" s="309"/>
      <c r="ES349" s="309"/>
      <c r="ET349" s="309"/>
      <c r="EU349" s="309"/>
      <c r="EV349" s="309"/>
      <c r="EW349" s="309"/>
      <c r="EX349" s="309"/>
      <c r="EY349" s="309"/>
      <c r="EZ349" s="309"/>
      <c r="FA349" s="309"/>
      <c r="FB349" s="309"/>
      <c r="FC349" s="309"/>
      <c r="FD349" s="309"/>
      <c r="FE349" s="309"/>
      <c r="FF349" s="309"/>
      <c r="FG349" s="309"/>
      <c r="FH349" s="309"/>
      <c r="FI349" s="309"/>
      <c r="FJ349" s="309"/>
      <c r="FK349" s="309"/>
      <c r="FL349" s="309"/>
      <c r="FM349" s="309"/>
      <c r="FN349" s="309"/>
      <c r="FO349" s="309"/>
      <c r="FP349" s="309"/>
      <c r="FQ349" s="309"/>
      <c r="FR349" s="309"/>
      <c r="FS349" s="309"/>
      <c r="FT349" s="309"/>
      <c r="FU349" s="309"/>
      <c r="FV349" s="309"/>
      <c r="FW349" s="309"/>
      <c r="FX349" s="309"/>
      <c r="FY349" s="309"/>
      <c r="FZ349" s="309"/>
      <c r="GA349" s="309"/>
      <c r="GB349" s="309"/>
      <c r="GC349" s="309"/>
      <c r="GD349" s="309"/>
      <c r="GE349" s="309"/>
      <c r="GF349" s="309"/>
      <c r="GG349" s="309"/>
      <c r="GH349" s="309"/>
      <c r="GI349" s="309"/>
      <c r="GJ349" s="309"/>
      <c r="GK349" s="309"/>
      <c r="GL349" s="309"/>
      <c r="GM349" s="309"/>
      <c r="GN349" s="309"/>
      <c r="GO349" s="309"/>
      <c r="GP349" s="309"/>
      <c r="GQ349" s="309"/>
      <c r="GR349" s="309"/>
      <c r="GS349" s="309"/>
      <c r="GT349" s="309"/>
      <c r="GU349" s="309"/>
      <c r="GV349" s="309"/>
      <c r="GW349" s="309"/>
      <c r="GX349" s="309"/>
      <c r="GY349" s="309"/>
      <c r="GZ349" s="309"/>
      <c r="HA349" s="309"/>
      <c r="HB349" s="309"/>
      <c r="HC349" s="309"/>
      <c r="HD349" s="309"/>
      <c r="HE349" s="309"/>
      <c r="HF349" s="309"/>
      <c r="HG349" s="309"/>
      <c r="HH349" s="309"/>
      <c r="HI349" s="309"/>
      <c r="HJ349" s="309"/>
      <c r="HK349" s="309"/>
      <c r="HL349" s="309"/>
      <c r="HM349" s="309"/>
      <c r="HN349" s="309"/>
      <c r="HO349" s="309"/>
      <c r="HP349" s="309"/>
      <c r="HQ349" s="309"/>
      <c r="HR349" s="309"/>
      <c r="HS349" s="309"/>
      <c r="HT349" s="309"/>
      <c r="HU349" s="309"/>
      <c r="HV349" s="309"/>
      <c r="HW349" s="309"/>
      <c r="HX349" s="309"/>
      <c r="HY349" s="309"/>
      <c r="HZ349" s="309"/>
      <c r="IA349" s="309"/>
      <c r="IB349" s="309"/>
      <c r="IC349" s="309"/>
      <c r="ID349" s="309"/>
      <c r="IE349" s="309"/>
      <c r="IF349" s="309"/>
      <c r="IG349" s="309"/>
      <c r="IH349" s="309"/>
      <c r="II349" s="309"/>
      <c r="IJ349" s="309"/>
      <c r="IK349" s="309"/>
      <c r="IL349" s="309"/>
      <c r="IM349" s="309"/>
      <c r="IN349" s="309"/>
      <c r="IO349" s="309"/>
      <c r="IP349" s="309"/>
      <c r="IQ349" s="309"/>
      <c r="IR349" s="309"/>
      <c r="IS349" s="309"/>
      <c r="IT349" s="309"/>
      <c r="IU349" s="309"/>
      <c r="IV349" s="309"/>
    </row>
    <row r="350" spans="1:256" s="238" customFormat="1" x14ac:dyDescent="0.2">
      <c r="A350" s="353"/>
      <c r="B350" s="308"/>
      <c r="C350" s="272"/>
      <c r="D350" s="308"/>
      <c r="E350" s="313"/>
      <c r="F350" s="6"/>
      <c r="G350" s="313"/>
      <c r="H350" s="309"/>
      <c r="I350" s="309"/>
      <c r="J350" s="309"/>
      <c r="K350" s="315"/>
      <c r="L350" s="352"/>
      <c r="M350" s="315"/>
      <c r="N350" s="309"/>
      <c r="O350" s="309"/>
      <c r="P350" s="309"/>
      <c r="Q350" s="309"/>
      <c r="R350" s="309"/>
      <c r="S350" s="309"/>
      <c r="T350" s="309"/>
      <c r="U350" s="309"/>
      <c r="V350" s="309"/>
      <c r="W350" s="309"/>
      <c r="X350" s="309"/>
      <c r="Y350" s="309"/>
      <c r="Z350" s="309"/>
      <c r="AA350" s="309"/>
      <c r="AB350" s="309"/>
      <c r="AC350" s="309"/>
      <c r="AD350" s="309"/>
      <c r="AE350" s="309"/>
      <c r="AF350" s="309"/>
      <c r="AG350" s="309"/>
      <c r="AH350" s="309"/>
      <c r="AI350" s="309"/>
      <c r="AJ350" s="309"/>
      <c r="AK350" s="309"/>
      <c r="AL350" s="309"/>
      <c r="AM350" s="309"/>
      <c r="AN350" s="309"/>
      <c r="AO350" s="309"/>
      <c r="AP350" s="309"/>
      <c r="AQ350" s="309"/>
      <c r="AR350" s="309"/>
      <c r="AS350" s="309"/>
      <c r="AT350" s="309"/>
      <c r="AU350" s="309"/>
      <c r="AV350" s="309"/>
      <c r="AW350" s="309"/>
      <c r="AX350" s="309"/>
      <c r="AY350" s="309"/>
      <c r="AZ350" s="309"/>
      <c r="BA350" s="309"/>
      <c r="BB350" s="309"/>
      <c r="BC350" s="309"/>
      <c r="BD350" s="309"/>
      <c r="BE350" s="309"/>
      <c r="BF350" s="309"/>
      <c r="BG350" s="309"/>
      <c r="BH350" s="309"/>
      <c r="BI350" s="309"/>
      <c r="BJ350" s="309"/>
      <c r="BK350" s="309"/>
      <c r="BL350" s="309"/>
      <c r="BM350" s="309"/>
      <c r="BN350" s="309"/>
      <c r="BO350" s="309"/>
      <c r="BP350" s="309"/>
      <c r="BQ350" s="309"/>
      <c r="BR350" s="309"/>
      <c r="BS350" s="309"/>
      <c r="BT350" s="309"/>
      <c r="BU350" s="309"/>
      <c r="BV350" s="309"/>
      <c r="BW350" s="309"/>
      <c r="BX350" s="309"/>
      <c r="BY350" s="309"/>
      <c r="BZ350" s="309"/>
      <c r="CA350" s="309"/>
      <c r="CB350" s="309"/>
      <c r="CC350" s="309"/>
      <c r="CD350" s="309"/>
      <c r="CE350" s="309"/>
      <c r="CF350" s="309"/>
      <c r="CG350" s="309"/>
      <c r="CH350" s="309"/>
      <c r="CI350" s="309"/>
      <c r="CJ350" s="309"/>
      <c r="CK350" s="309"/>
      <c r="CL350" s="309"/>
      <c r="CM350" s="309"/>
      <c r="CN350" s="309"/>
      <c r="CO350" s="309"/>
      <c r="CP350" s="309"/>
      <c r="CQ350" s="309"/>
      <c r="CR350" s="309"/>
      <c r="CS350" s="309"/>
      <c r="CT350" s="309"/>
      <c r="CU350" s="309"/>
      <c r="CV350" s="309"/>
      <c r="CW350" s="309"/>
      <c r="CX350" s="309"/>
      <c r="CY350" s="309"/>
      <c r="CZ350" s="309"/>
      <c r="DA350" s="309"/>
      <c r="DB350" s="309"/>
      <c r="DC350" s="309"/>
      <c r="DD350" s="309"/>
      <c r="DE350" s="309"/>
      <c r="DF350" s="309"/>
      <c r="DG350" s="309"/>
      <c r="DH350" s="309"/>
      <c r="DI350" s="309"/>
      <c r="DJ350" s="309"/>
      <c r="DK350" s="309"/>
      <c r="DL350" s="309"/>
      <c r="DM350" s="309"/>
      <c r="DN350" s="309"/>
      <c r="DO350" s="309"/>
      <c r="DP350" s="309"/>
      <c r="DQ350" s="309"/>
      <c r="DR350" s="309"/>
      <c r="DS350" s="309"/>
      <c r="DT350" s="309"/>
      <c r="DU350" s="309"/>
      <c r="DV350" s="309"/>
      <c r="DW350" s="309"/>
      <c r="DX350" s="309"/>
      <c r="DY350" s="309"/>
      <c r="DZ350" s="309"/>
      <c r="EA350" s="309"/>
      <c r="EB350" s="309"/>
      <c r="EC350" s="309"/>
      <c r="ED350" s="309"/>
      <c r="EE350" s="309"/>
      <c r="EF350" s="309"/>
      <c r="EG350" s="309"/>
      <c r="EH350" s="309"/>
      <c r="EI350" s="309"/>
      <c r="EJ350" s="309"/>
      <c r="EK350" s="309"/>
      <c r="EL350" s="309"/>
      <c r="EM350" s="309"/>
      <c r="EN350" s="309"/>
      <c r="EO350" s="309"/>
      <c r="EP350" s="309"/>
      <c r="EQ350" s="309"/>
      <c r="ER350" s="309"/>
      <c r="ES350" s="309"/>
      <c r="ET350" s="309"/>
      <c r="EU350" s="309"/>
      <c r="EV350" s="309"/>
      <c r="EW350" s="309"/>
      <c r="EX350" s="309"/>
      <c r="EY350" s="309"/>
      <c r="EZ350" s="309"/>
      <c r="FA350" s="309"/>
      <c r="FB350" s="309"/>
      <c r="FC350" s="309"/>
      <c r="FD350" s="309"/>
      <c r="FE350" s="309"/>
      <c r="FF350" s="309"/>
      <c r="FG350" s="309"/>
      <c r="FH350" s="309"/>
      <c r="FI350" s="309"/>
      <c r="FJ350" s="309"/>
      <c r="FK350" s="309"/>
      <c r="FL350" s="309"/>
      <c r="FM350" s="309"/>
      <c r="FN350" s="309"/>
      <c r="FO350" s="309"/>
      <c r="FP350" s="309"/>
      <c r="FQ350" s="309"/>
      <c r="FR350" s="309"/>
      <c r="FS350" s="309"/>
      <c r="FT350" s="309"/>
      <c r="FU350" s="309"/>
      <c r="FV350" s="309"/>
      <c r="FW350" s="309"/>
      <c r="FX350" s="309"/>
      <c r="FY350" s="309"/>
      <c r="FZ350" s="309"/>
      <c r="GA350" s="309"/>
      <c r="GB350" s="309"/>
      <c r="GC350" s="309"/>
      <c r="GD350" s="309"/>
      <c r="GE350" s="309"/>
      <c r="GF350" s="309"/>
      <c r="GG350" s="309"/>
      <c r="GH350" s="309"/>
      <c r="GI350" s="309"/>
      <c r="GJ350" s="309"/>
      <c r="GK350" s="309"/>
      <c r="GL350" s="309"/>
      <c r="GM350" s="309"/>
      <c r="GN350" s="309"/>
      <c r="GO350" s="309"/>
      <c r="GP350" s="309"/>
      <c r="GQ350" s="309"/>
      <c r="GR350" s="309"/>
      <c r="GS350" s="309"/>
      <c r="GT350" s="309"/>
      <c r="GU350" s="309"/>
      <c r="GV350" s="309"/>
      <c r="GW350" s="309"/>
      <c r="GX350" s="309"/>
      <c r="GY350" s="309"/>
      <c r="GZ350" s="309"/>
      <c r="HA350" s="309"/>
      <c r="HB350" s="309"/>
      <c r="HC350" s="309"/>
      <c r="HD350" s="309"/>
      <c r="HE350" s="309"/>
      <c r="HF350" s="309"/>
      <c r="HG350" s="309"/>
      <c r="HH350" s="309"/>
      <c r="HI350" s="309"/>
      <c r="HJ350" s="309"/>
      <c r="HK350" s="309"/>
      <c r="HL350" s="309"/>
      <c r="HM350" s="309"/>
      <c r="HN350" s="309"/>
      <c r="HO350" s="309"/>
      <c r="HP350" s="309"/>
      <c r="HQ350" s="309"/>
      <c r="HR350" s="309"/>
      <c r="HS350" s="309"/>
      <c r="HT350" s="309"/>
      <c r="HU350" s="309"/>
      <c r="HV350" s="309"/>
      <c r="HW350" s="309"/>
      <c r="HX350" s="309"/>
      <c r="HY350" s="309"/>
      <c r="HZ350" s="309"/>
      <c r="IA350" s="309"/>
      <c r="IB350" s="309"/>
      <c r="IC350" s="309"/>
      <c r="ID350" s="309"/>
      <c r="IE350" s="309"/>
      <c r="IF350" s="309"/>
      <c r="IG350" s="309"/>
      <c r="IH350" s="309"/>
      <c r="II350" s="309"/>
      <c r="IJ350" s="309"/>
      <c r="IK350" s="309"/>
      <c r="IL350" s="309"/>
      <c r="IM350" s="309"/>
      <c r="IN350" s="309"/>
      <c r="IO350" s="309"/>
      <c r="IP350" s="309"/>
      <c r="IQ350" s="309"/>
      <c r="IR350" s="309"/>
      <c r="IS350" s="309"/>
      <c r="IT350" s="309"/>
      <c r="IU350" s="309"/>
      <c r="IV350" s="309"/>
    </row>
    <row r="351" spans="1:256" s="238" customFormat="1" ht="25.5" x14ac:dyDescent="0.2">
      <c r="A351" s="270">
        <f>MAX(A345:A350)+0.01</f>
        <v>7.0899999999999981</v>
      </c>
      <c r="B351" s="308" t="s">
        <v>452</v>
      </c>
      <c r="C351" s="272" t="s">
        <v>666</v>
      </c>
      <c r="D351" s="308" t="s">
        <v>18</v>
      </c>
      <c r="E351" s="313">
        <v>1</v>
      </c>
      <c r="F351" s="6"/>
      <c r="G351" s="313">
        <f>E351*F351</f>
        <v>0</v>
      </c>
      <c r="H351" s="309"/>
      <c r="I351" s="309"/>
      <c r="J351" s="309"/>
      <c r="K351" s="315"/>
      <c r="L351" s="352"/>
      <c r="M351" s="315"/>
      <c r="N351" s="309"/>
      <c r="O351" s="309"/>
      <c r="P351" s="309"/>
      <c r="Q351" s="309"/>
      <c r="R351" s="309"/>
      <c r="S351" s="309"/>
      <c r="T351" s="309"/>
      <c r="U351" s="309"/>
      <c r="V351" s="309"/>
      <c r="W351" s="309"/>
      <c r="X351" s="309"/>
      <c r="Y351" s="309"/>
      <c r="Z351" s="309"/>
      <c r="AA351" s="309"/>
      <c r="AB351" s="309"/>
      <c r="AC351" s="309"/>
      <c r="AD351" s="309"/>
      <c r="AE351" s="309"/>
      <c r="AF351" s="309"/>
      <c r="AG351" s="309"/>
      <c r="AH351" s="309"/>
      <c r="AI351" s="309"/>
      <c r="AJ351" s="309"/>
      <c r="AK351" s="309"/>
      <c r="AL351" s="309"/>
      <c r="AM351" s="309"/>
      <c r="AN351" s="309"/>
      <c r="AO351" s="309"/>
      <c r="AP351" s="309"/>
      <c r="AQ351" s="309"/>
      <c r="AR351" s="309"/>
      <c r="AS351" s="309"/>
      <c r="AT351" s="309"/>
      <c r="AU351" s="309"/>
      <c r="AV351" s="309"/>
      <c r="AW351" s="309"/>
      <c r="AX351" s="309"/>
      <c r="AY351" s="309"/>
      <c r="AZ351" s="309"/>
      <c r="BA351" s="309"/>
      <c r="BB351" s="309"/>
      <c r="BC351" s="309"/>
      <c r="BD351" s="309"/>
      <c r="BE351" s="309"/>
      <c r="BF351" s="309"/>
      <c r="BG351" s="309"/>
      <c r="BH351" s="309"/>
      <c r="BI351" s="309"/>
      <c r="BJ351" s="309"/>
      <c r="BK351" s="309"/>
      <c r="BL351" s="309"/>
      <c r="BM351" s="309"/>
      <c r="BN351" s="309"/>
      <c r="BO351" s="309"/>
      <c r="BP351" s="309"/>
      <c r="BQ351" s="309"/>
      <c r="BR351" s="309"/>
      <c r="BS351" s="309"/>
      <c r="BT351" s="309"/>
      <c r="BU351" s="309"/>
      <c r="BV351" s="309"/>
      <c r="BW351" s="309"/>
      <c r="BX351" s="309"/>
      <c r="BY351" s="309"/>
      <c r="BZ351" s="309"/>
      <c r="CA351" s="309"/>
      <c r="CB351" s="309"/>
      <c r="CC351" s="309"/>
      <c r="CD351" s="309"/>
      <c r="CE351" s="309"/>
      <c r="CF351" s="309"/>
      <c r="CG351" s="309"/>
      <c r="CH351" s="309"/>
      <c r="CI351" s="309"/>
      <c r="CJ351" s="309"/>
      <c r="CK351" s="309"/>
      <c r="CL351" s="309"/>
      <c r="CM351" s="309"/>
      <c r="CN351" s="309"/>
      <c r="CO351" s="309"/>
      <c r="CP351" s="309"/>
      <c r="CQ351" s="309"/>
      <c r="CR351" s="309"/>
      <c r="CS351" s="309"/>
      <c r="CT351" s="309"/>
      <c r="CU351" s="309"/>
      <c r="CV351" s="309"/>
      <c r="CW351" s="309"/>
      <c r="CX351" s="309"/>
      <c r="CY351" s="309"/>
      <c r="CZ351" s="309"/>
      <c r="DA351" s="309"/>
      <c r="DB351" s="309"/>
      <c r="DC351" s="309"/>
      <c r="DD351" s="309"/>
      <c r="DE351" s="309"/>
      <c r="DF351" s="309"/>
      <c r="DG351" s="309"/>
      <c r="DH351" s="309"/>
      <c r="DI351" s="309"/>
      <c r="DJ351" s="309"/>
      <c r="DK351" s="309"/>
      <c r="DL351" s="309"/>
      <c r="DM351" s="309"/>
      <c r="DN351" s="309"/>
      <c r="DO351" s="309"/>
      <c r="DP351" s="309"/>
      <c r="DQ351" s="309"/>
      <c r="DR351" s="309"/>
      <c r="DS351" s="309"/>
      <c r="DT351" s="309"/>
      <c r="DU351" s="309"/>
      <c r="DV351" s="309"/>
      <c r="DW351" s="309"/>
      <c r="DX351" s="309"/>
      <c r="DY351" s="309"/>
      <c r="DZ351" s="309"/>
      <c r="EA351" s="309"/>
      <c r="EB351" s="309"/>
      <c r="EC351" s="309"/>
      <c r="ED351" s="309"/>
      <c r="EE351" s="309"/>
      <c r="EF351" s="309"/>
      <c r="EG351" s="309"/>
      <c r="EH351" s="309"/>
      <c r="EI351" s="309"/>
      <c r="EJ351" s="309"/>
      <c r="EK351" s="309"/>
      <c r="EL351" s="309"/>
      <c r="EM351" s="309"/>
      <c r="EN351" s="309"/>
      <c r="EO351" s="309"/>
      <c r="EP351" s="309"/>
      <c r="EQ351" s="309"/>
      <c r="ER351" s="309"/>
      <c r="ES351" s="309"/>
      <c r="ET351" s="309"/>
      <c r="EU351" s="309"/>
      <c r="EV351" s="309"/>
      <c r="EW351" s="309"/>
      <c r="EX351" s="309"/>
      <c r="EY351" s="309"/>
      <c r="EZ351" s="309"/>
      <c r="FA351" s="309"/>
      <c r="FB351" s="309"/>
      <c r="FC351" s="309"/>
      <c r="FD351" s="309"/>
      <c r="FE351" s="309"/>
      <c r="FF351" s="309"/>
      <c r="FG351" s="309"/>
      <c r="FH351" s="309"/>
      <c r="FI351" s="309"/>
      <c r="FJ351" s="309"/>
      <c r="FK351" s="309"/>
      <c r="FL351" s="309"/>
      <c r="FM351" s="309"/>
      <c r="FN351" s="309"/>
      <c r="FO351" s="309"/>
      <c r="FP351" s="309"/>
      <c r="FQ351" s="309"/>
      <c r="FR351" s="309"/>
      <c r="FS351" s="309"/>
      <c r="FT351" s="309"/>
      <c r="FU351" s="309"/>
      <c r="FV351" s="309"/>
      <c r="FW351" s="309"/>
      <c r="FX351" s="309"/>
      <c r="FY351" s="309"/>
      <c r="FZ351" s="309"/>
      <c r="GA351" s="309"/>
      <c r="GB351" s="309"/>
      <c r="GC351" s="309"/>
      <c r="GD351" s="309"/>
      <c r="GE351" s="309"/>
      <c r="GF351" s="309"/>
      <c r="GG351" s="309"/>
      <c r="GH351" s="309"/>
      <c r="GI351" s="309"/>
      <c r="GJ351" s="309"/>
      <c r="GK351" s="309"/>
      <c r="GL351" s="309"/>
      <c r="GM351" s="309"/>
      <c r="GN351" s="309"/>
      <c r="GO351" s="309"/>
      <c r="GP351" s="309"/>
      <c r="GQ351" s="309"/>
      <c r="GR351" s="309"/>
      <c r="GS351" s="309"/>
      <c r="GT351" s="309"/>
      <c r="GU351" s="309"/>
      <c r="GV351" s="309"/>
      <c r="GW351" s="309"/>
      <c r="GX351" s="309"/>
      <c r="GY351" s="309"/>
      <c r="GZ351" s="309"/>
      <c r="HA351" s="309"/>
      <c r="HB351" s="309"/>
      <c r="HC351" s="309"/>
      <c r="HD351" s="309"/>
      <c r="HE351" s="309"/>
      <c r="HF351" s="309"/>
      <c r="HG351" s="309"/>
      <c r="HH351" s="309"/>
      <c r="HI351" s="309"/>
      <c r="HJ351" s="309"/>
      <c r="HK351" s="309"/>
      <c r="HL351" s="309"/>
      <c r="HM351" s="309"/>
      <c r="HN351" s="309"/>
      <c r="HO351" s="309"/>
      <c r="HP351" s="309"/>
      <c r="HQ351" s="309"/>
      <c r="HR351" s="309"/>
      <c r="HS351" s="309"/>
      <c r="HT351" s="309"/>
      <c r="HU351" s="309"/>
      <c r="HV351" s="309"/>
      <c r="HW351" s="309"/>
      <c r="HX351" s="309"/>
      <c r="HY351" s="309"/>
      <c r="HZ351" s="309"/>
      <c r="IA351" s="309"/>
      <c r="IB351" s="309"/>
      <c r="IC351" s="309"/>
      <c r="ID351" s="309"/>
      <c r="IE351" s="309"/>
      <c r="IF351" s="309"/>
      <c r="IG351" s="309"/>
      <c r="IH351" s="309"/>
      <c r="II351" s="309"/>
      <c r="IJ351" s="309"/>
      <c r="IK351" s="309"/>
      <c r="IL351" s="309"/>
      <c r="IM351" s="309"/>
      <c r="IN351" s="309"/>
      <c r="IO351" s="309"/>
      <c r="IP351" s="309"/>
      <c r="IQ351" s="309"/>
      <c r="IR351" s="309"/>
      <c r="IS351" s="309"/>
      <c r="IT351" s="309"/>
      <c r="IU351" s="309"/>
      <c r="IV351" s="309"/>
    </row>
    <row r="352" spans="1:256" s="238" customFormat="1" x14ac:dyDescent="0.2">
      <c r="A352" s="353"/>
      <c r="B352" s="308"/>
      <c r="C352" s="272"/>
      <c r="D352" s="308"/>
      <c r="E352" s="313"/>
      <c r="F352" s="6"/>
      <c r="G352" s="313"/>
      <c r="H352" s="309"/>
      <c r="I352" s="309"/>
      <c r="J352" s="309"/>
      <c r="K352" s="315"/>
      <c r="L352" s="352"/>
      <c r="M352" s="315"/>
      <c r="N352" s="309"/>
      <c r="O352" s="309"/>
      <c r="P352" s="309"/>
      <c r="Q352" s="309"/>
      <c r="R352" s="309"/>
      <c r="S352" s="309"/>
      <c r="T352" s="309"/>
      <c r="U352" s="309"/>
      <c r="V352" s="309"/>
      <c r="W352" s="309"/>
      <c r="X352" s="309"/>
      <c r="Y352" s="309"/>
      <c r="Z352" s="309"/>
      <c r="AA352" s="309"/>
      <c r="AB352" s="309"/>
      <c r="AC352" s="309"/>
      <c r="AD352" s="309"/>
      <c r="AE352" s="309"/>
      <c r="AF352" s="309"/>
      <c r="AG352" s="309"/>
      <c r="AH352" s="309"/>
      <c r="AI352" s="309"/>
      <c r="AJ352" s="309"/>
      <c r="AK352" s="309"/>
      <c r="AL352" s="309"/>
      <c r="AM352" s="309"/>
      <c r="AN352" s="309"/>
      <c r="AO352" s="309"/>
      <c r="AP352" s="309"/>
      <c r="AQ352" s="309"/>
      <c r="AR352" s="309"/>
      <c r="AS352" s="309"/>
      <c r="AT352" s="309"/>
      <c r="AU352" s="309"/>
      <c r="AV352" s="309"/>
      <c r="AW352" s="309"/>
      <c r="AX352" s="309"/>
      <c r="AY352" s="309"/>
      <c r="AZ352" s="309"/>
      <c r="BA352" s="309"/>
      <c r="BB352" s="309"/>
      <c r="BC352" s="309"/>
      <c r="BD352" s="309"/>
      <c r="BE352" s="309"/>
      <c r="BF352" s="309"/>
      <c r="BG352" s="309"/>
      <c r="BH352" s="309"/>
      <c r="BI352" s="309"/>
      <c r="BJ352" s="309"/>
      <c r="BK352" s="309"/>
      <c r="BL352" s="309"/>
      <c r="BM352" s="309"/>
      <c r="BN352" s="309"/>
      <c r="BO352" s="309"/>
      <c r="BP352" s="309"/>
      <c r="BQ352" s="309"/>
      <c r="BR352" s="309"/>
      <c r="BS352" s="309"/>
      <c r="BT352" s="309"/>
      <c r="BU352" s="309"/>
      <c r="BV352" s="309"/>
      <c r="BW352" s="309"/>
      <c r="BX352" s="309"/>
      <c r="BY352" s="309"/>
      <c r="BZ352" s="309"/>
      <c r="CA352" s="309"/>
      <c r="CB352" s="309"/>
      <c r="CC352" s="309"/>
      <c r="CD352" s="309"/>
      <c r="CE352" s="309"/>
      <c r="CF352" s="309"/>
      <c r="CG352" s="309"/>
      <c r="CH352" s="309"/>
      <c r="CI352" s="309"/>
      <c r="CJ352" s="309"/>
      <c r="CK352" s="309"/>
      <c r="CL352" s="309"/>
      <c r="CM352" s="309"/>
      <c r="CN352" s="309"/>
      <c r="CO352" s="309"/>
      <c r="CP352" s="309"/>
      <c r="CQ352" s="309"/>
      <c r="CR352" s="309"/>
      <c r="CS352" s="309"/>
      <c r="CT352" s="309"/>
      <c r="CU352" s="309"/>
      <c r="CV352" s="309"/>
      <c r="CW352" s="309"/>
      <c r="CX352" s="309"/>
      <c r="CY352" s="309"/>
      <c r="CZ352" s="309"/>
      <c r="DA352" s="309"/>
      <c r="DB352" s="309"/>
      <c r="DC352" s="309"/>
      <c r="DD352" s="309"/>
      <c r="DE352" s="309"/>
      <c r="DF352" s="309"/>
      <c r="DG352" s="309"/>
      <c r="DH352" s="309"/>
      <c r="DI352" s="309"/>
      <c r="DJ352" s="309"/>
      <c r="DK352" s="309"/>
      <c r="DL352" s="309"/>
      <c r="DM352" s="309"/>
      <c r="DN352" s="309"/>
      <c r="DO352" s="309"/>
      <c r="DP352" s="309"/>
      <c r="DQ352" s="309"/>
      <c r="DR352" s="309"/>
      <c r="DS352" s="309"/>
      <c r="DT352" s="309"/>
      <c r="DU352" s="309"/>
      <c r="DV352" s="309"/>
      <c r="DW352" s="309"/>
      <c r="DX352" s="309"/>
      <c r="DY352" s="309"/>
      <c r="DZ352" s="309"/>
      <c r="EA352" s="309"/>
      <c r="EB352" s="309"/>
      <c r="EC352" s="309"/>
      <c r="ED352" s="309"/>
      <c r="EE352" s="309"/>
      <c r="EF352" s="309"/>
      <c r="EG352" s="309"/>
      <c r="EH352" s="309"/>
      <c r="EI352" s="309"/>
      <c r="EJ352" s="309"/>
      <c r="EK352" s="309"/>
      <c r="EL352" s="309"/>
      <c r="EM352" s="309"/>
      <c r="EN352" s="309"/>
      <c r="EO352" s="309"/>
      <c r="EP352" s="309"/>
      <c r="EQ352" s="309"/>
      <c r="ER352" s="309"/>
      <c r="ES352" s="309"/>
      <c r="ET352" s="309"/>
      <c r="EU352" s="309"/>
      <c r="EV352" s="309"/>
      <c r="EW352" s="309"/>
      <c r="EX352" s="309"/>
      <c r="EY352" s="309"/>
      <c r="EZ352" s="309"/>
      <c r="FA352" s="309"/>
      <c r="FB352" s="309"/>
      <c r="FC352" s="309"/>
      <c r="FD352" s="309"/>
      <c r="FE352" s="309"/>
      <c r="FF352" s="309"/>
      <c r="FG352" s="309"/>
      <c r="FH352" s="309"/>
      <c r="FI352" s="309"/>
      <c r="FJ352" s="309"/>
      <c r="FK352" s="309"/>
      <c r="FL352" s="309"/>
      <c r="FM352" s="309"/>
      <c r="FN352" s="309"/>
      <c r="FO352" s="309"/>
      <c r="FP352" s="309"/>
      <c r="FQ352" s="309"/>
      <c r="FR352" s="309"/>
      <c r="FS352" s="309"/>
      <c r="FT352" s="309"/>
      <c r="FU352" s="309"/>
      <c r="FV352" s="309"/>
      <c r="FW352" s="309"/>
      <c r="FX352" s="309"/>
      <c r="FY352" s="309"/>
      <c r="FZ352" s="309"/>
      <c r="GA352" s="309"/>
      <c r="GB352" s="309"/>
      <c r="GC352" s="309"/>
      <c r="GD352" s="309"/>
      <c r="GE352" s="309"/>
      <c r="GF352" s="309"/>
      <c r="GG352" s="309"/>
      <c r="GH352" s="309"/>
      <c r="GI352" s="309"/>
      <c r="GJ352" s="309"/>
      <c r="GK352" s="309"/>
      <c r="GL352" s="309"/>
      <c r="GM352" s="309"/>
      <c r="GN352" s="309"/>
      <c r="GO352" s="309"/>
      <c r="GP352" s="309"/>
      <c r="GQ352" s="309"/>
      <c r="GR352" s="309"/>
      <c r="GS352" s="309"/>
      <c r="GT352" s="309"/>
      <c r="GU352" s="309"/>
      <c r="GV352" s="309"/>
      <c r="GW352" s="309"/>
      <c r="GX352" s="309"/>
      <c r="GY352" s="309"/>
      <c r="GZ352" s="309"/>
      <c r="HA352" s="309"/>
      <c r="HB352" s="309"/>
      <c r="HC352" s="309"/>
      <c r="HD352" s="309"/>
      <c r="HE352" s="309"/>
      <c r="HF352" s="309"/>
      <c r="HG352" s="309"/>
      <c r="HH352" s="309"/>
      <c r="HI352" s="309"/>
      <c r="HJ352" s="309"/>
      <c r="HK352" s="309"/>
      <c r="HL352" s="309"/>
      <c r="HM352" s="309"/>
      <c r="HN352" s="309"/>
      <c r="HO352" s="309"/>
      <c r="HP352" s="309"/>
      <c r="HQ352" s="309"/>
      <c r="HR352" s="309"/>
      <c r="HS352" s="309"/>
      <c r="HT352" s="309"/>
      <c r="HU352" s="309"/>
      <c r="HV352" s="309"/>
      <c r="HW352" s="309"/>
      <c r="HX352" s="309"/>
      <c r="HY352" s="309"/>
      <c r="HZ352" s="309"/>
      <c r="IA352" s="309"/>
      <c r="IB352" s="309"/>
      <c r="IC352" s="309"/>
      <c r="ID352" s="309"/>
      <c r="IE352" s="309"/>
      <c r="IF352" s="309"/>
      <c r="IG352" s="309"/>
      <c r="IH352" s="309"/>
      <c r="II352" s="309"/>
      <c r="IJ352" s="309"/>
      <c r="IK352" s="309"/>
      <c r="IL352" s="309"/>
      <c r="IM352" s="309"/>
      <c r="IN352" s="309"/>
      <c r="IO352" s="309"/>
      <c r="IP352" s="309"/>
      <c r="IQ352" s="309"/>
      <c r="IR352" s="309"/>
      <c r="IS352" s="309"/>
      <c r="IT352" s="309"/>
      <c r="IU352" s="309"/>
      <c r="IV352" s="309"/>
    </row>
    <row r="353" spans="1:256" s="238" customFormat="1" x14ac:dyDescent="0.2">
      <c r="A353" s="270">
        <f>MAX(A347:A352)+0.01</f>
        <v>7.0999999999999979</v>
      </c>
      <c r="B353" s="308" t="s">
        <v>452</v>
      </c>
      <c r="C353" s="311" t="s">
        <v>667</v>
      </c>
      <c r="D353" s="308" t="s">
        <v>18</v>
      </c>
      <c r="E353" s="313">
        <v>1</v>
      </c>
      <c r="F353" s="6"/>
      <c r="G353" s="313">
        <f>E353*F353</f>
        <v>0</v>
      </c>
      <c r="H353" s="309"/>
      <c r="I353" s="309"/>
      <c r="J353" s="309"/>
      <c r="K353" s="315"/>
      <c r="L353" s="352"/>
      <c r="M353" s="315"/>
      <c r="N353" s="309"/>
      <c r="O353" s="309"/>
      <c r="P353" s="309"/>
      <c r="Q353" s="309"/>
      <c r="R353" s="309"/>
      <c r="S353" s="309"/>
      <c r="T353" s="309"/>
      <c r="U353" s="309"/>
      <c r="V353" s="309"/>
      <c r="W353" s="309"/>
      <c r="X353" s="309"/>
      <c r="Y353" s="309"/>
      <c r="Z353" s="309"/>
      <c r="AA353" s="309"/>
      <c r="AB353" s="309"/>
      <c r="AC353" s="309"/>
      <c r="AD353" s="309"/>
      <c r="AE353" s="309"/>
      <c r="AF353" s="309"/>
      <c r="AG353" s="309"/>
      <c r="AH353" s="309"/>
      <c r="AI353" s="309"/>
      <c r="AJ353" s="309"/>
      <c r="AK353" s="309"/>
      <c r="AL353" s="309"/>
      <c r="AM353" s="309"/>
      <c r="AN353" s="309"/>
      <c r="AO353" s="309"/>
      <c r="AP353" s="309"/>
      <c r="AQ353" s="309"/>
      <c r="AR353" s="309"/>
      <c r="AS353" s="309"/>
      <c r="AT353" s="309"/>
      <c r="AU353" s="309"/>
      <c r="AV353" s="309"/>
      <c r="AW353" s="309"/>
      <c r="AX353" s="309"/>
      <c r="AY353" s="309"/>
      <c r="AZ353" s="309"/>
      <c r="BA353" s="309"/>
      <c r="BB353" s="309"/>
      <c r="BC353" s="309"/>
      <c r="BD353" s="309"/>
      <c r="BE353" s="309"/>
      <c r="BF353" s="309"/>
      <c r="BG353" s="309"/>
      <c r="BH353" s="309"/>
      <c r="BI353" s="309"/>
      <c r="BJ353" s="309"/>
      <c r="BK353" s="309"/>
      <c r="BL353" s="309"/>
      <c r="BM353" s="309"/>
      <c r="BN353" s="309"/>
      <c r="BO353" s="309"/>
      <c r="BP353" s="309"/>
      <c r="BQ353" s="309"/>
      <c r="BR353" s="309"/>
      <c r="BS353" s="309"/>
      <c r="BT353" s="309"/>
      <c r="BU353" s="309"/>
      <c r="BV353" s="309"/>
      <c r="BW353" s="309"/>
      <c r="BX353" s="309"/>
      <c r="BY353" s="309"/>
      <c r="BZ353" s="309"/>
      <c r="CA353" s="309"/>
      <c r="CB353" s="309"/>
      <c r="CC353" s="309"/>
      <c r="CD353" s="309"/>
      <c r="CE353" s="309"/>
      <c r="CF353" s="309"/>
      <c r="CG353" s="309"/>
      <c r="CH353" s="309"/>
      <c r="CI353" s="309"/>
      <c r="CJ353" s="309"/>
      <c r="CK353" s="309"/>
      <c r="CL353" s="309"/>
      <c r="CM353" s="309"/>
      <c r="CN353" s="309"/>
      <c r="CO353" s="309"/>
      <c r="CP353" s="309"/>
      <c r="CQ353" s="309"/>
      <c r="CR353" s="309"/>
      <c r="CS353" s="309"/>
      <c r="CT353" s="309"/>
      <c r="CU353" s="309"/>
      <c r="CV353" s="309"/>
      <c r="CW353" s="309"/>
      <c r="CX353" s="309"/>
      <c r="CY353" s="309"/>
      <c r="CZ353" s="309"/>
      <c r="DA353" s="309"/>
      <c r="DB353" s="309"/>
      <c r="DC353" s="309"/>
      <c r="DD353" s="309"/>
      <c r="DE353" s="309"/>
      <c r="DF353" s="309"/>
      <c r="DG353" s="309"/>
      <c r="DH353" s="309"/>
      <c r="DI353" s="309"/>
      <c r="DJ353" s="309"/>
      <c r="DK353" s="309"/>
      <c r="DL353" s="309"/>
      <c r="DM353" s="309"/>
      <c r="DN353" s="309"/>
      <c r="DO353" s="309"/>
      <c r="DP353" s="309"/>
      <c r="DQ353" s="309"/>
      <c r="DR353" s="309"/>
      <c r="DS353" s="309"/>
      <c r="DT353" s="309"/>
      <c r="DU353" s="309"/>
      <c r="DV353" s="309"/>
      <c r="DW353" s="309"/>
      <c r="DX353" s="309"/>
      <c r="DY353" s="309"/>
      <c r="DZ353" s="309"/>
      <c r="EA353" s="309"/>
      <c r="EB353" s="309"/>
      <c r="EC353" s="309"/>
      <c r="ED353" s="309"/>
      <c r="EE353" s="309"/>
      <c r="EF353" s="309"/>
      <c r="EG353" s="309"/>
      <c r="EH353" s="309"/>
      <c r="EI353" s="309"/>
      <c r="EJ353" s="309"/>
      <c r="EK353" s="309"/>
      <c r="EL353" s="309"/>
      <c r="EM353" s="309"/>
      <c r="EN353" s="309"/>
      <c r="EO353" s="309"/>
      <c r="EP353" s="309"/>
      <c r="EQ353" s="309"/>
      <c r="ER353" s="309"/>
      <c r="ES353" s="309"/>
      <c r="ET353" s="309"/>
      <c r="EU353" s="309"/>
      <c r="EV353" s="309"/>
      <c r="EW353" s="309"/>
      <c r="EX353" s="309"/>
      <c r="EY353" s="309"/>
      <c r="EZ353" s="309"/>
      <c r="FA353" s="309"/>
      <c r="FB353" s="309"/>
      <c r="FC353" s="309"/>
      <c r="FD353" s="309"/>
      <c r="FE353" s="309"/>
      <c r="FF353" s="309"/>
      <c r="FG353" s="309"/>
      <c r="FH353" s="309"/>
      <c r="FI353" s="309"/>
      <c r="FJ353" s="309"/>
      <c r="FK353" s="309"/>
      <c r="FL353" s="309"/>
      <c r="FM353" s="309"/>
      <c r="FN353" s="309"/>
      <c r="FO353" s="309"/>
      <c r="FP353" s="309"/>
      <c r="FQ353" s="309"/>
      <c r="FR353" s="309"/>
      <c r="FS353" s="309"/>
      <c r="FT353" s="309"/>
      <c r="FU353" s="309"/>
      <c r="FV353" s="309"/>
      <c r="FW353" s="309"/>
      <c r="FX353" s="309"/>
      <c r="FY353" s="309"/>
      <c r="FZ353" s="309"/>
      <c r="GA353" s="309"/>
      <c r="GB353" s="309"/>
      <c r="GC353" s="309"/>
      <c r="GD353" s="309"/>
      <c r="GE353" s="309"/>
      <c r="GF353" s="309"/>
      <c r="GG353" s="309"/>
      <c r="GH353" s="309"/>
      <c r="GI353" s="309"/>
      <c r="GJ353" s="309"/>
      <c r="GK353" s="309"/>
      <c r="GL353" s="309"/>
      <c r="GM353" s="309"/>
      <c r="GN353" s="309"/>
      <c r="GO353" s="309"/>
      <c r="GP353" s="309"/>
      <c r="GQ353" s="309"/>
      <c r="GR353" s="309"/>
      <c r="GS353" s="309"/>
      <c r="GT353" s="309"/>
      <c r="GU353" s="309"/>
      <c r="GV353" s="309"/>
      <c r="GW353" s="309"/>
      <c r="GX353" s="309"/>
      <c r="GY353" s="309"/>
      <c r="GZ353" s="309"/>
      <c r="HA353" s="309"/>
      <c r="HB353" s="309"/>
      <c r="HC353" s="309"/>
      <c r="HD353" s="309"/>
      <c r="HE353" s="309"/>
      <c r="HF353" s="309"/>
      <c r="HG353" s="309"/>
      <c r="HH353" s="309"/>
      <c r="HI353" s="309"/>
      <c r="HJ353" s="309"/>
      <c r="HK353" s="309"/>
      <c r="HL353" s="309"/>
      <c r="HM353" s="309"/>
      <c r="HN353" s="309"/>
      <c r="HO353" s="309"/>
      <c r="HP353" s="309"/>
      <c r="HQ353" s="309"/>
      <c r="HR353" s="309"/>
      <c r="HS353" s="309"/>
      <c r="HT353" s="309"/>
      <c r="HU353" s="309"/>
      <c r="HV353" s="309"/>
      <c r="HW353" s="309"/>
      <c r="HX353" s="309"/>
      <c r="HY353" s="309"/>
      <c r="HZ353" s="309"/>
      <c r="IA353" s="309"/>
      <c r="IB353" s="309"/>
      <c r="IC353" s="309"/>
      <c r="ID353" s="309"/>
      <c r="IE353" s="309"/>
      <c r="IF353" s="309"/>
      <c r="IG353" s="309"/>
      <c r="IH353" s="309"/>
      <c r="II353" s="309"/>
      <c r="IJ353" s="309"/>
      <c r="IK353" s="309"/>
      <c r="IL353" s="309"/>
      <c r="IM353" s="309"/>
      <c r="IN353" s="309"/>
      <c r="IO353" s="309"/>
      <c r="IP353" s="309"/>
      <c r="IQ353" s="309"/>
      <c r="IR353" s="309"/>
      <c r="IS353" s="309"/>
      <c r="IT353" s="309"/>
      <c r="IU353" s="309"/>
      <c r="IV353" s="309"/>
    </row>
    <row r="354" spans="1:256" s="238" customFormat="1" x14ac:dyDescent="0.2">
      <c r="A354" s="353"/>
      <c r="B354" s="308"/>
      <c r="C354" s="260"/>
      <c r="D354" s="308"/>
      <c r="E354" s="313"/>
      <c r="F354" s="6"/>
      <c r="G354" s="313"/>
      <c r="H354" s="309"/>
      <c r="I354" s="309"/>
      <c r="J354" s="309"/>
      <c r="K354" s="315"/>
      <c r="L354" s="352"/>
      <c r="M354" s="315"/>
      <c r="N354" s="309"/>
      <c r="O354" s="309"/>
      <c r="P354" s="309"/>
      <c r="Q354" s="309"/>
      <c r="R354" s="309"/>
      <c r="S354" s="309"/>
      <c r="T354" s="309"/>
      <c r="U354" s="309"/>
      <c r="V354" s="309"/>
      <c r="W354" s="309"/>
      <c r="X354" s="309"/>
      <c r="Y354" s="309"/>
      <c r="Z354" s="309"/>
      <c r="AA354" s="309"/>
      <c r="AB354" s="309"/>
      <c r="AC354" s="309"/>
      <c r="AD354" s="309"/>
      <c r="AE354" s="309"/>
      <c r="AF354" s="309"/>
      <c r="AG354" s="309"/>
      <c r="AH354" s="309"/>
      <c r="AI354" s="309"/>
      <c r="AJ354" s="309"/>
      <c r="AK354" s="309"/>
      <c r="AL354" s="309"/>
      <c r="AM354" s="309"/>
      <c r="AN354" s="309"/>
      <c r="AO354" s="309"/>
      <c r="AP354" s="309"/>
      <c r="AQ354" s="309"/>
      <c r="AR354" s="309"/>
      <c r="AS354" s="309"/>
      <c r="AT354" s="309"/>
      <c r="AU354" s="309"/>
      <c r="AV354" s="309"/>
      <c r="AW354" s="309"/>
      <c r="AX354" s="309"/>
      <c r="AY354" s="309"/>
      <c r="AZ354" s="309"/>
      <c r="BA354" s="309"/>
      <c r="BB354" s="309"/>
      <c r="BC354" s="309"/>
      <c r="BD354" s="309"/>
      <c r="BE354" s="309"/>
      <c r="BF354" s="309"/>
      <c r="BG354" s="309"/>
      <c r="BH354" s="309"/>
      <c r="BI354" s="309"/>
      <c r="BJ354" s="309"/>
      <c r="BK354" s="309"/>
      <c r="BL354" s="309"/>
      <c r="BM354" s="309"/>
      <c r="BN354" s="309"/>
      <c r="BO354" s="309"/>
      <c r="BP354" s="309"/>
      <c r="BQ354" s="309"/>
      <c r="BR354" s="309"/>
      <c r="BS354" s="309"/>
      <c r="BT354" s="309"/>
      <c r="BU354" s="309"/>
      <c r="BV354" s="309"/>
      <c r="BW354" s="309"/>
      <c r="BX354" s="309"/>
      <c r="BY354" s="309"/>
      <c r="BZ354" s="309"/>
      <c r="CA354" s="309"/>
      <c r="CB354" s="309"/>
      <c r="CC354" s="309"/>
      <c r="CD354" s="309"/>
      <c r="CE354" s="309"/>
      <c r="CF354" s="309"/>
      <c r="CG354" s="309"/>
      <c r="CH354" s="309"/>
      <c r="CI354" s="309"/>
      <c r="CJ354" s="309"/>
      <c r="CK354" s="309"/>
      <c r="CL354" s="309"/>
      <c r="CM354" s="309"/>
      <c r="CN354" s="309"/>
      <c r="CO354" s="309"/>
      <c r="CP354" s="309"/>
      <c r="CQ354" s="309"/>
      <c r="CR354" s="309"/>
      <c r="CS354" s="309"/>
      <c r="CT354" s="309"/>
      <c r="CU354" s="309"/>
      <c r="CV354" s="309"/>
      <c r="CW354" s="309"/>
      <c r="CX354" s="309"/>
      <c r="CY354" s="309"/>
      <c r="CZ354" s="309"/>
      <c r="DA354" s="309"/>
      <c r="DB354" s="309"/>
      <c r="DC354" s="309"/>
      <c r="DD354" s="309"/>
      <c r="DE354" s="309"/>
      <c r="DF354" s="309"/>
      <c r="DG354" s="309"/>
      <c r="DH354" s="309"/>
      <c r="DI354" s="309"/>
      <c r="DJ354" s="309"/>
      <c r="DK354" s="309"/>
      <c r="DL354" s="309"/>
      <c r="DM354" s="309"/>
      <c r="DN354" s="309"/>
      <c r="DO354" s="309"/>
      <c r="DP354" s="309"/>
      <c r="DQ354" s="309"/>
      <c r="DR354" s="309"/>
      <c r="DS354" s="309"/>
      <c r="DT354" s="309"/>
      <c r="DU354" s="309"/>
      <c r="DV354" s="309"/>
      <c r="DW354" s="309"/>
      <c r="DX354" s="309"/>
      <c r="DY354" s="309"/>
      <c r="DZ354" s="309"/>
      <c r="EA354" s="309"/>
      <c r="EB354" s="309"/>
      <c r="EC354" s="309"/>
      <c r="ED354" s="309"/>
      <c r="EE354" s="309"/>
      <c r="EF354" s="309"/>
      <c r="EG354" s="309"/>
      <c r="EH354" s="309"/>
      <c r="EI354" s="309"/>
      <c r="EJ354" s="309"/>
      <c r="EK354" s="309"/>
      <c r="EL354" s="309"/>
      <c r="EM354" s="309"/>
      <c r="EN354" s="309"/>
      <c r="EO354" s="309"/>
      <c r="EP354" s="309"/>
      <c r="EQ354" s="309"/>
      <c r="ER354" s="309"/>
      <c r="ES354" s="309"/>
      <c r="ET354" s="309"/>
      <c r="EU354" s="309"/>
      <c r="EV354" s="309"/>
      <c r="EW354" s="309"/>
      <c r="EX354" s="309"/>
      <c r="EY354" s="309"/>
      <c r="EZ354" s="309"/>
      <c r="FA354" s="309"/>
      <c r="FB354" s="309"/>
      <c r="FC354" s="309"/>
      <c r="FD354" s="309"/>
      <c r="FE354" s="309"/>
      <c r="FF354" s="309"/>
      <c r="FG354" s="309"/>
      <c r="FH354" s="309"/>
      <c r="FI354" s="309"/>
      <c r="FJ354" s="309"/>
      <c r="FK354" s="309"/>
      <c r="FL354" s="309"/>
      <c r="FM354" s="309"/>
      <c r="FN354" s="309"/>
      <c r="FO354" s="309"/>
      <c r="FP354" s="309"/>
      <c r="FQ354" s="309"/>
      <c r="FR354" s="309"/>
      <c r="FS354" s="309"/>
      <c r="FT354" s="309"/>
      <c r="FU354" s="309"/>
      <c r="FV354" s="309"/>
      <c r="FW354" s="309"/>
      <c r="FX354" s="309"/>
      <c r="FY354" s="309"/>
      <c r="FZ354" s="309"/>
      <c r="GA354" s="309"/>
      <c r="GB354" s="309"/>
      <c r="GC354" s="309"/>
      <c r="GD354" s="309"/>
      <c r="GE354" s="309"/>
      <c r="GF354" s="309"/>
      <c r="GG354" s="309"/>
      <c r="GH354" s="309"/>
      <c r="GI354" s="309"/>
      <c r="GJ354" s="309"/>
      <c r="GK354" s="309"/>
      <c r="GL354" s="309"/>
      <c r="GM354" s="309"/>
      <c r="GN354" s="309"/>
      <c r="GO354" s="309"/>
      <c r="GP354" s="309"/>
      <c r="GQ354" s="309"/>
      <c r="GR354" s="309"/>
      <c r="GS354" s="309"/>
      <c r="GT354" s="309"/>
      <c r="GU354" s="309"/>
      <c r="GV354" s="309"/>
      <c r="GW354" s="309"/>
      <c r="GX354" s="309"/>
      <c r="GY354" s="309"/>
      <c r="GZ354" s="309"/>
      <c r="HA354" s="309"/>
      <c r="HB354" s="309"/>
      <c r="HC354" s="309"/>
      <c r="HD354" s="309"/>
      <c r="HE354" s="309"/>
      <c r="HF354" s="309"/>
      <c r="HG354" s="309"/>
      <c r="HH354" s="309"/>
      <c r="HI354" s="309"/>
      <c r="HJ354" s="309"/>
      <c r="HK354" s="309"/>
      <c r="HL354" s="309"/>
      <c r="HM354" s="309"/>
      <c r="HN354" s="309"/>
      <c r="HO354" s="309"/>
      <c r="HP354" s="309"/>
      <c r="HQ354" s="309"/>
      <c r="HR354" s="309"/>
      <c r="HS354" s="309"/>
      <c r="HT354" s="309"/>
      <c r="HU354" s="309"/>
      <c r="HV354" s="309"/>
      <c r="HW354" s="309"/>
      <c r="HX354" s="309"/>
      <c r="HY354" s="309"/>
      <c r="HZ354" s="309"/>
      <c r="IA354" s="309"/>
      <c r="IB354" s="309"/>
      <c r="IC354" s="309"/>
      <c r="ID354" s="309"/>
      <c r="IE354" s="309"/>
      <c r="IF354" s="309"/>
      <c r="IG354" s="309"/>
      <c r="IH354" s="309"/>
      <c r="II354" s="309"/>
      <c r="IJ354" s="309"/>
      <c r="IK354" s="309"/>
      <c r="IL354" s="309"/>
      <c r="IM354" s="309"/>
      <c r="IN354" s="309"/>
      <c r="IO354" s="309"/>
      <c r="IP354" s="309"/>
      <c r="IQ354" s="309"/>
      <c r="IR354" s="309"/>
      <c r="IS354" s="309"/>
      <c r="IT354" s="309"/>
      <c r="IU354" s="309"/>
      <c r="IV354" s="309"/>
    </row>
    <row r="355" spans="1:256" s="238" customFormat="1" ht="68.25" customHeight="1" x14ac:dyDescent="0.2">
      <c r="A355" s="270">
        <f>MAX(A349:A354)+0.01</f>
        <v>7.1099999999999977</v>
      </c>
      <c r="B355" s="308" t="s">
        <v>452</v>
      </c>
      <c r="C355" s="272" t="s">
        <v>668</v>
      </c>
      <c r="D355" s="312" t="s">
        <v>18</v>
      </c>
      <c r="E355" s="354">
        <v>1</v>
      </c>
      <c r="F355" s="5"/>
      <c r="G355" s="313">
        <f>E355*F355</f>
        <v>0</v>
      </c>
      <c r="H355" s="355"/>
      <c r="I355" s="356"/>
      <c r="J355" s="309"/>
      <c r="K355" s="315"/>
      <c r="L355" s="357"/>
      <c r="M355" s="315"/>
      <c r="N355" s="242"/>
      <c r="O355" s="242"/>
      <c r="P355" s="242"/>
      <c r="Q355" s="242"/>
      <c r="R355" s="242"/>
      <c r="S355" s="242"/>
      <c r="T355" s="242"/>
      <c r="U355" s="242"/>
      <c r="V355" s="242"/>
      <c r="W355" s="242"/>
      <c r="X355" s="242"/>
      <c r="Y355" s="242"/>
      <c r="Z355" s="242"/>
      <c r="AA355" s="242"/>
      <c r="AB355" s="242"/>
      <c r="AC355" s="242"/>
      <c r="AD355" s="242"/>
      <c r="AE355" s="242"/>
      <c r="AF355" s="242"/>
      <c r="AG355" s="242"/>
      <c r="AH355" s="242"/>
      <c r="AI355" s="242"/>
      <c r="AJ355" s="242"/>
      <c r="AK355" s="242"/>
      <c r="AL355" s="242"/>
      <c r="AM355" s="242"/>
      <c r="AN355" s="242"/>
      <c r="AO355" s="242"/>
      <c r="AP355" s="242"/>
      <c r="AQ355" s="242"/>
      <c r="AR355" s="242"/>
      <c r="AS355" s="242"/>
      <c r="AT355" s="242"/>
      <c r="AU355" s="242"/>
      <c r="AV355" s="242"/>
      <c r="AW355" s="242"/>
      <c r="AX355" s="242"/>
      <c r="AY355" s="242"/>
      <c r="AZ355" s="242"/>
      <c r="BA355" s="242"/>
      <c r="BB355" s="242"/>
      <c r="BC355" s="242"/>
      <c r="BD355" s="242"/>
      <c r="BE355" s="242"/>
      <c r="BF355" s="242"/>
      <c r="BG355" s="242"/>
      <c r="BH355" s="242"/>
      <c r="BI355" s="242"/>
      <c r="BJ355" s="242"/>
      <c r="BK355" s="242"/>
      <c r="BL355" s="242"/>
      <c r="BM355" s="242"/>
      <c r="BN355" s="242"/>
      <c r="BO355" s="242"/>
      <c r="BP355" s="242"/>
      <c r="BQ355" s="242"/>
      <c r="BR355" s="242"/>
      <c r="BS355" s="242"/>
      <c r="BT355" s="242"/>
      <c r="BU355" s="242"/>
      <c r="BV355" s="242"/>
      <c r="BW355" s="242"/>
      <c r="BX355" s="242"/>
      <c r="BY355" s="242"/>
      <c r="BZ355" s="242"/>
      <c r="CA355" s="242"/>
      <c r="CB355" s="242"/>
      <c r="CC355" s="242"/>
      <c r="CD355" s="242"/>
      <c r="CE355" s="242"/>
      <c r="CF355" s="242"/>
      <c r="CG355" s="242"/>
      <c r="CH355" s="242"/>
      <c r="CI355" s="242"/>
      <c r="CJ355" s="242"/>
      <c r="CK355" s="242"/>
      <c r="CL355" s="242"/>
      <c r="CM355" s="242"/>
      <c r="CN355" s="242"/>
      <c r="CO355" s="242"/>
      <c r="CP355" s="242"/>
      <c r="CQ355" s="242"/>
      <c r="CR355" s="242"/>
      <c r="CS355" s="242"/>
      <c r="CT355" s="242"/>
      <c r="CU355" s="242"/>
      <c r="CV355" s="242"/>
      <c r="CW355" s="242"/>
      <c r="CX355" s="242"/>
      <c r="CY355" s="242"/>
      <c r="CZ355" s="242"/>
      <c r="DA355" s="242"/>
      <c r="DB355" s="242"/>
      <c r="DC355" s="242"/>
      <c r="DD355" s="242"/>
      <c r="DE355" s="242"/>
      <c r="DF355" s="242"/>
      <c r="DG355" s="242"/>
      <c r="DH355" s="242"/>
      <c r="DI355" s="242"/>
      <c r="DJ355" s="242"/>
      <c r="DK355" s="242"/>
      <c r="DL355" s="242"/>
      <c r="DM355" s="242"/>
      <c r="DN355" s="242"/>
      <c r="DO355" s="242"/>
      <c r="DP355" s="242"/>
      <c r="DQ355" s="242"/>
      <c r="DR355" s="242"/>
      <c r="DS355" s="242"/>
      <c r="DT355" s="242"/>
      <c r="DU355" s="242"/>
      <c r="DV355" s="242"/>
      <c r="DW355" s="242"/>
      <c r="DX355" s="242"/>
      <c r="DY355" s="242"/>
      <c r="DZ355" s="242"/>
      <c r="EA355" s="242"/>
      <c r="EB355" s="242"/>
      <c r="EC355" s="242"/>
      <c r="ED355" s="242"/>
      <c r="EE355" s="242"/>
      <c r="EF355" s="242"/>
      <c r="EG355" s="242"/>
      <c r="EH355" s="242"/>
      <c r="EI355" s="242"/>
      <c r="EJ355" s="242"/>
      <c r="EK355" s="242"/>
      <c r="EL355" s="242"/>
      <c r="EM355" s="242"/>
      <c r="EN355" s="242"/>
      <c r="EO355" s="242"/>
      <c r="EP355" s="242"/>
      <c r="EQ355" s="242"/>
      <c r="ER355" s="242"/>
      <c r="ES355" s="242"/>
      <c r="ET355" s="242"/>
      <c r="EU355" s="242"/>
      <c r="EV355" s="242"/>
      <c r="EW355" s="242"/>
      <c r="EX355" s="242"/>
      <c r="EY355" s="242"/>
      <c r="EZ355" s="242"/>
      <c r="FA355" s="242"/>
      <c r="FB355" s="242"/>
      <c r="FC355" s="242"/>
      <c r="FD355" s="242"/>
      <c r="FE355" s="242"/>
      <c r="FF355" s="242"/>
      <c r="FG355" s="242"/>
      <c r="FH355" s="242"/>
      <c r="FI355" s="242"/>
      <c r="FJ355" s="242"/>
      <c r="FK355" s="242"/>
      <c r="FL355" s="242"/>
      <c r="FM355" s="242"/>
      <c r="FN355" s="242"/>
      <c r="FO355" s="242"/>
      <c r="FP355" s="242"/>
      <c r="FQ355" s="242"/>
      <c r="FR355" s="242"/>
      <c r="FS355" s="242"/>
      <c r="FT355" s="242"/>
      <c r="FU355" s="242"/>
      <c r="FV355" s="242"/>
      <c r="FW355" s="242"/>
      <c r="FX355" s="242"/>
      <c r="FY355" s="242"/>
      <c r="FZ355" s="242"/>
      <c r="GA355" s="242"/>
      <c r="GB355" s="242"/>
      <c r="GC355" s="242"/>
      <c r="GD355" s="242"/>
      <c r="GE355" s="242"/>
      <c r="GF355" s="242"/>
      <c r="GG355" s="242"/>
      <c r="GH355" s="242"/>
      <c r="GI355" s="242"/>
      <c r="GJ355" s="242"/>
      <c r="GK355" s="242"/>
      <c r="GL355" s="242"/>
      <c r="GM355" s="242"/>
      <c r="GN355" s="242"/>
      <c r="GO355" s="242"/>
      <c r="GP355" s="242"/>
      <c r="GQ355" s="242"/>
      <c r="GR355" s="242"/>
      <c r="GS355" s="242"/>
      <c r="GT355" s="242"/>
      <c r="GU355" s="242"/>
      <c r="GV355" s="242"/>
      <c r="GW355" s="242"/>
      <c r="GX355" s="242"/>
      <c r="GY355" s="242"/>
      <c r="GZ355" s="242"/>
      <c r="HA355" s="242"/>
      <c r="HB355" s="242"/>
      <c r="HC355" s="242"/>
      <c r="HD355" s="242"/>
      <c r="HE355" s="242"/>
      <c r="HF355" s="242"/>
      <c r="HG355" s="242"/>
      <c r="HH355" s="242"/>
      <c r="HI355" s="242"/>
      <c r="HJ355" s="242"/>
      <c r="HK355" s="242"/>
      <c r="HL355" s="242"/>
      <c r="HM355" s="242"/>
      <c r="HN355" s="242"/>
      <c r="HO355" s="242"/>
      <c r="HP355" s="242"/>
      <c r="HQ355" s="242"/>
      <c r="HR355" s="242"/>
      <c r="HS355" s="242"/>
      <c r="HT355" s="242"/>
      <c r="HU355" s="242"/>
      <c r="HV355" s="242"/>
      <c r="HW355" s="242"/>
      <c r="HX355" s="242"/>
      <c r="HY355" s="242"/>
      <c r="HZ355" s="242"/>
      <c r="IA355" s="242"/>
      <c r="IB355" s="242"/>
      <c r="IC355" s="242"/>
      <c r="ID355" s="242"/>
      <c r="IE355" s="242"/>
      <c r="IF355" s="242"/>
      <c r="IG355" s="242"/>
      <c r="IH355" s="242"/>
      <c r="II355" s="242"/>
      <c r="IJ355" s="242"/>
      <c r="IK355" s="242"/>
      <c r="IL355" s="242"/>
      <c r="IM355" s="242"/>
      <c r="IN355" s="242"/>
      <c r="IO355" s="242"/>
      <c r="IP355" s="242"/>
      <c r="IQ355" s="242"/>
      <c r="IR355" s="242"/>
      <c r="IS355" s="242"/>
      <c r="IT355" s="242"/>
      <c r="IU355" s="242"/>
      <c r="IV355" s="242"/>
    </row>
    <row r="356" spans="1:256" s="238" customFormat="1" x14ac:dyDescent="0.2">
      <c r="A356" s="358"/>
      <c r="B356" s="308"/>
      <c r="C356" s="272"/>
      <c r="D356" s="312"/>
      <c r="E356" s="354"/>
      <c r="F356" s="6"/>
      <c r="G356" s="313"/>
      <c r="H356" s="355"/>
      <c r="I356" s="309"/>
      <c r="J356" s="309"/>
      <c r="K356" s="315"/>
      <c r="L356" s="357"/>
      <c r="M356" s="315"/>
      <c r="N356" s="242"/>
      <c r="O356" s="242"/>
      <c r="P356" s="242"/>
      <c r="Q356" s="242"/>
      <c r="R356" s="242"/>
      <c r="S356" s="242"/>
      <c r="T356" s="242"/>
      <c r="U356" s="242"/>
      <c r="V356" s="242"/>
      <c r="W356" s="242"/>
      <c r="X356" s="242"/>
      <c r="Y356" s="242"/>
      <c r="Z356" s="242"/>
      <c r="AA356" s="242"/>
      <c r="AB356" s="242"/>
      <c r="AC356" s="242"/>
      <c r="AD356" s="242"/>
      <c r="AE356" s="242"/>
      <c r="AF356" s="242"/>
      <c r="AG356" s="242"/>
      <c r="AH356" s="242"/>
      <c r="AI356" s="242"/>
      <c r="AJ356" s="242"/>
      <c r="AK356" s="242"/>
      <c r="AL356" s="242"/>
      <c r="AM356" s="242"/>
      <c r="AN356" s="242"/>
      <c r="AO356" s="242"/>
      <c r="AP356" s="242"/>
      <c r="AQ356" s="242"/>
      <c r="AR356" s="242"/>
      <c r="AS356" s="242"/>
      <c r="AT356" s="242"/>
      <c r="AU356" s="242"/>
      <c r="AV356" s="242"/>
      <c r="AW356" s="242"/>
      <c r="AX356" s="242"/>
      <c r="AY356" s="242"/>
      <c r="AZ356" s="242"/>
      <c r="BA356" s="242"/>
      <c r="BB356" s="242"/>
      <c r="BC356" s="242"/>
      <c r="BD356" s="242"/>
      <c r="BE356" s="242"/>
      <c r="BF356" s="242"/>
      <c r="BG356" s="242"/>
      <c r="BH356" s="242"/>
      <c r="BI356" s="242"/>
      <c r="BJ356" s="242"/>
      <c r="BK356" s="242"/>
      <c r="BL356" s="242"/>
      <c r="BM356" s="242"/>
      <c r="BN356" s="242"/>
      <c r="BO356" s="242"/>
      <c r="BP356" s="242"/>
      <c r="BQ356" s="242"/>
      <c r="BR356" s="242"/>
      <c r="BS356" s="242"/>
      <c r="BT356" s="242"/>
      <c r="BU356" s="242"/>
      <c r="BV356" s="242"/>
      <c r="BW356" s="242"/>
      <c r="BX356" s="242"/>
      <c r="BY356" s="242"/>
      <c r="BZ356" s="242"/>
      <c r="CA356" s="242"/>
      <c r="CB356" s="242"/>
      <c r="CC356" s="242"/>
      <c r="CD356" s="242"/>
      <c r="CE356" s="242"/>
      <c r="CF356" s="242"/>
      <c r="CG356" s="242"/>
      <c r="CH356" s="242"/>
      <c r="CI356" s="242"/>
      <c r="CJ356" s="242"/>
      <c r="CK356" s="242"/>
      <c r="CL356" s="242"/>
      <c r="CM356" s="242"/>
      <c r="CN356" s="242"/>
      <c r="CO356" s="242"/>
      <c r="CP356" s="242"/>
      <c r="CQ356" s="242"/>
      <c r="CR356" s="242"/>
      <c r="CS356" s="242"/>
      <c r="CT356" s="242"/>
      <c r="CU356" s="242"/>
      <c r="CV356" s="242"/>
      <c r="CW356" s="242"/>
      <c r="CX356" s="242"/>
      <c r="CY356" s="242"/>
      <c r="CZ356" s="242"/>
      <c r="DA356" s="242"/>
      <c r="DB356" s="242"/>
      <c r="DC356" s="242"/>
      <c r="DD356" s="242"/>
      <c r="DE356" s="242"/>
      <c r="DF356" s="242"/>
      <c r="DG356" s="242"/>
      <c r="DH356" s="242"/>
      <c r="DI356" s="242"/>
      <c r="DJ356" s="242"/>
      <c r="DK356" s="242"/>
      <c r="DL356" s="242"/>
      <c r="DM356" s="242"/>
      <c r="DN356" s="242"/>
      <c r="DO356" s="242"/>
      <c r="DP356" s="242"/>
      <c r="DQ356" s="242"/>
      <c r="DR356" s="242"/>
      <c r="DS356" s="242"/>
      <c r="DT356" s="242"/>
      <c r="DU356" s="242"/>
      <c r="DV356" s="242"/>
      <c r="DW356" s="242"/>
      <c r="DX356" s="242"/>
      <c r="DY356" s="242"/>
      <c r="DZ356" s="242"/>
      <c r="EA356" s="242"/>
      <c r="EB356" s="242"/>
      <c r="EC356" s="242"/>
      <c r="ED356" s="242"/>
      <c r="EE356" s="242"/>
      <c r="EF356" s="242"/>
      <c r="EG356" s="242"/>
      <c r="EH356" s="242"/>
      <c r="EI356" s="242"/>
      <c r="EJ356" s="242"/>
      <c r="EK356" s="242"/>
      <c r="EL356" s="242"/>
      <c r="EM356" s="242"/>
      <c r="EN356" s="242"/>
      <c r="EO356" s="242"/>
      <c r="EP356" s="242"/>
      <c r="EQ356" s="242"/>
      <c r="ER356" s="242"/>
      <c r="ES356" s="242"/>
      <c r="ET356" s="242"/>
      <c r="EU356" s="242"/>
      <c r="EV356" s="242"/>
      <c r="EW356" s="242"/>
      <c r="EX356" s="242"/>
      <c r="EY356" s="242"/>
      <c r="EZ356" s="242"/>
      <c r="FA356" s="242"/>
      <c r="FB356" s="242"/>
      <c r="FC356" s="242"/>
      <c r="FD356" s="242"/>
      <c r="FE356" s="242"/>
      <c r="FF356" s="242"/>
      <c r="FG356" s="242"/>
      <c r="FH356" s="242"/>
      <c r="FI356" s="242"/>
      <c r="FJ356" s="242"/>
      <c r="FK356" s="242"/>
      <c r="FL356" s="242"/>
      <c r="FM356" s="242"/>
      <c r="FN356" s="242"/>
      <c r="FO356" s="242"/>
      <c r="FP356" s="242"/>
      <c r="FQ356" s="242"/>
      <c r="FR356" s="242"/>
      <c r="FS356" s="242"/>
      <c r="FT356" s="242"/>
      <c r="FU356" s="242"/>
      <c r="FV356" s="242"/>
      <c r="FW356" s="242"/>
      <c r="FX356" s="242"/>
      <c r="FY356" s="242"/>
      <c r="FZ356" s="242"/>
      <c r="GA356" s="242"/>
      <c r="GB356" s="242"/>
      <c r="GC356" s="242"/>
      <c r="GD356" s="242"/>
      <c r="GE356" s="242"/>
      <c r="GF356" s="242"/>
      <c r="GG356" s="242"/>
      <c r="GH356" s="242"/>
      <c r="GI356" s="242"/>
      <c r="GJ356" s="242"/>
      <c r="GK356" s="242"/>
      <c r="GL356" s="242"/>
      <c r="GM356" s="242"/>
      <c r="GN356" s="242"/>
      <c r="GO356" s="242"/>
      <c r="GP356" s="242"/>
      <c r="GQ356" s="242"/>
      <c r="GR356" s="242"/>
      <c r="GS356" s="242"/>
      <c r="GT356" s="242"/>
      <c r="GU356" s="242"/>
      <c r="GV356" s="242"/>
      <c r="GW356" s="242"/>
      <c r="GX356" s="242"/>
      <c r="GY356" s="242"/>
      <c r="GZ356" s="242"/>
      <c r="HA356" s="242"/>
      <c r="HB356" s="242"/>
      <c r="HC356" s="242"/>
      <c r="HD356" s="242"/>
      <c r="HE356" s="242"/>
      <c r="HF356" s="242"/>
      <c r="HG356" s="242"/>
      <c r="HH356" s="242"/>
      <c r="HI356" s="242"/>
      <c r="HJ356" s="242"/>
      <c r="HK356" s="242"/>
      <c r="HL356" s="242"/>
      <c r="HM356" s="242"/>
      <c r="HN356" s="242"/>
      <c r="HO356" s="242"/>
      <c r="HP356" s="242"/>
      <c r="HQ356" s="242"/>
      <c r="HR356" s="242"/>
      <c r="HS356" s="242"/>
      <c r="HT356" s="242"/>
      <c r="HU356" s="242"/>
      <c r="HV356" s="242"/>
      <c r="HW356" s="242"/>
      <c r="HX356" s="242"/>
      <c r="HY356" s="242"/>
      <c r="HZ356" s="242"/>
      <c r="IA356" s="242"/>
      <c r="IB356" s="242"/>
      <c r="IC356" s="242"/>
      <c r="ID356" s="242"/>
      <c r="IE356" s="242"/>
      <c r="IF356" s="242"/>
      <c r="IG356" s="242"/>
      <c r="IH356" s="242"/>
      <c r="II356" s="242"/>
      <c r="IJ356" s="242"/>
      <c r="IK356" s="242"/>
      <c r="IL356" s="242"/>
      <c r="IM356" s="242"/>
      <c r="IN356" s="242"/>
      <c r="IO356" s="242"/>
      <c r="IP356" s="242"/>
      <c r="IQ356" s="242"/>
      <c r="IR356" s="242"/>
      <c r="IS356" s="242"/>
      <c r="IT356" s="242"/>
      <c r="IU356" s="242"/>
      <c r="IV356" s="242"/>
    </row>
    <row r="357" spans="1:256" s="238" customFormat="1" ht="26.25" thickBot="1" x14ac:dyDescent="0.25">
      <c r="A357" s="270">
        <f>MAX(A351:A356)+0.01</f>
        <v>7.1199999999999974</v>
      </c>
      <c r="B357" s="261" t="s">
        <v>669</v>
      </c>
      <c r="C357" s="260" t="s">
        <v>670</v>
      </c>
      <c r="D357" s="261" t="s">
        <v>18</v>
      </c>
      <c r="E357" s="262">
        <v>1</v>
      </c>
      <c r="F357" s="359"/>
      <c r="G357" s="267">
        <f>E357*F357</f>
        <v>0</v>
      </c>
      <c r="I357" s="239"/>
      <c r="J357" s="239"/>
      <c r="K357" s="240"/>
      <c r="L357" s="347"/>
      <c r="M357" s="240"/>
    </row>
    <row r="358" spans="1:256" s="238" customFormat="1" ht="13.5" thickBot="1" x14ac:dyDescent="0.25">
      <c r="A358" s="268"/>
      <c r="B358" s="342" t="s">
        <v>671</v>
      </c>
      <c r="C358" s="343" t="s">
        <v>672</v>
      </c>
      <c r="D358" s="344"/>
      <c r="E358" s="345"/>
      <c r="F358" s="345"/>
      <c r="G358" s="346">
        <f>SUM(G331:G357)</f>
        <v>0</v>
      </c>
      <c r="I358" s="239"/>
      <c r="J358" s="239"/>
      <c r="K358" s="240"/>
      <c r="L358" s="241"/>
      <c r="M358" s="240"/>
    </row>
  </sheetData>
  <sheetProtection algorithmName="SHA-512" hashValue="YOdrceM+wUM2Tv/ihHp9SQ99t5QITssstFreFxeHYC0VB5FKfDx90+2FCJHJxpJRQt18ferjocM7PunZQ2WPWg==" saltValue="PKK5N0w1rG5y0GrjmGVSbA==" spinCount="100000" sheet="1"/>
  <mergeCells count="33">
    <mergeCell ref="B34:G34"/>
    <mergeCell ref="B24:G24"/>
    <mergeCell ref="B25:G25"/>
    <mergeCell ref="B26:G26"/>
    <mergeCell ref="B27:G27"/>
    <mergeCell ref="B28:G28"/>
    <mergeCell ref="B29:G29"/>
    <mergeCell ref="B30:G30"/>
    <mergeCell ref="B31:G31"/>
    <mergeCell ref="B32:G32"/>
    <mergeCell ref="B33:G33"/>
    <mergeCell ref="B41:G41"/>
    <mergeCell ref="B35:G35"/>
    <mergeCell ref="B36:G36"/>
    <mergeCell ref="B37:G37"/>
    <mergeCell ref="B38:G38"/>
    <mergeCell ref="B39:G39"/>
    <mergeCell ref="B40:G40"/>
    <mergeCell ref="A2:F2"/>
    <mergeCell ref="A3:F3"/>
    <mergeCell ref="A5:B5"/>
    <mergeCell ref="A8:B8"/>
    <mergeCell ref="A9:G9"/>
    <mergeCell ref="A6:C6"/>
    <mergeCell ref="B20:E20"/>
    <mergeCell ref="F13:G13"/>
    <mergeCell ref="B14:E14"/>
    <mergeCell ref="B15:E15"/>
    <mergeCell ref="B19:E19"/>
    <mergeCell ref="B13:E13"/>
    <mergeCell ref="B16:E16"/>
    <mergeCell ref="B17:E17"/>
    <mergeCell ref="B18:E18"/>
  </mergeCells>
  <phoneticPr fontId="14" type="noConversion"/>
  <pageMargins left="0.70866141732283472" right="0.70866141732283472" top="0.74803149606299213" bottom="0.74803149606299213" header="0.31496062992125984" footer="0.31496062992125984"/>
  <pageSetup paperSize="9" scale="95" firstPageNumber="0" orientation="portrait" r:id="rId1"/>
  <headerFooter>
    <oddHeader>&amp;L&amp;"Arial,Poševno"&amp;9PINGRAS Stanislav Leben s.p., Brezina 64, 8250 Brežice</oddHeader>
    <oddFooter>&amp;L&amp;"Arial,Poševno"&amp;9&amp;K000000Popis del za objekt "Vodovod Pišece-Bizeljsko-Bojsno" - &amp;"Arial,Krepko poševno"NAČRT ZUNANJE UREDITVE VH PIŠECE&amp;R&amp;9stran &amp;P od &amp;N</oddFooter>
  </headerFooter>
  <rowBreaks count="11" manualBreakCount="11">
    <brk id="36" max="6" man="1"/>
    <brk id="41" max="16383" man="1"/>
    <brk id="79" max="6" man="1"/>
    <brk id="106" max="6" man="1"/>
    <brk id="130" max="6" man="1"/>
    <brk id="156" max="6" man="1"/>
    <brk id="186" max="6" man="1"/>
    <brk id="218" max="6" man="1"/>
    <brk id="239" max="6" man="1"/>
    <brk id="265" max="6" man="1"/>
    <brk id="293"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91"/>
  <sheetViews>
    <sheetView view="pageBreakPreview" zoomScaleNormal="85" zoomScaleSheetLayoutView="100" workbookViewId="0">
      <selection activeCell="B13" sqref="B13:E13"/>
    </sheetView>
  </sheetViews>
  <sheetFormatPr defaultColWidth="8.7109375" defaultRowHeight="15" x14ac:dyDescent="0.25"/>
  <cols>
    <col min="1" max="1" width="5.5703125" style="418" customWidth="1"/>
    <col min="2" max="2" width="48" style="596" customWidth="1"/>
    <col min="3" max="4" width="8.7109375" style="419"/>
    <col min="5" max="5" width="12.28515625" style="596" customWidth="1"/>
    <col min="6" max="6" width="12.5703125" style="596" customWidth="1"/>
    <col min="7" max="16384" width="8.7109375" style="596"/>
  </cols>
  <sheetData>
    <row r="1" spans="1:11" s="372" customFormat="1" x14ac:dyDescent="0.25">
      <c r="A1" s="366"/>
      <c r="B1" s="367" t="s">
        <v>1211</v>
      </c>
      <c r="C1" s="368"/>
      <c r="D1" s="369"/>
      <c r="E1" s="370"/>
      <c r="F1" s="371"/>
      <c r="G1" s="371"/>
      <c r="H1" s="371"/>
      <c r="I1" s="371"/>
      <c r="J1" s="371"/>
      <c r="K1" s="371"/>
    </row>
    <row r="2" spans="1:11" s="372" customFormat="1" ht="40.5" customHeight="1" x14ac:dyDescent="0.25">
      <c r="A2" s="366"/>
      <c r="B2" s="707" t="s">
        <v>2060</v>
      </c>
      <c r="C2" s="637"/>
      <c r="D2" s="637"/>
      <c r="E2" s="637"/>
      <c r="F2" s="637"/>
      <c r="G2" s="371"/>
      <c r="H2" s="371"/>
      <c r="I2" s="371"/>
      <c r="J2" s="371"/>
      <c r="K2" s="371"/>
    </row>
    <row r="3" spans="1:11" s="372" customFormat="1" x14ac:dyDescent="0.25">
      <c r="A3" s="366"/>
      <c r="B3" s="373"/>
      <c r="C3" s="368"/>
      <c r="D3" s="369"/>
      <c r="E3" s="370"/>
      <c r="F3" s="371"/>
      <c r="G3" s="371"/>
      <c r="H3" s="371"/>
      <c r="I3" s="371"/>
      <c r="J3" s="371"/>
      <c r="K3" s="371"/>
    </row>
    <row r="4" spans="1:11" s="372" customFormat="1" x14ac:dyDescent="0.25">
      <c r="A4" s="368"/>
      <c r="B4" s="584" t="s">
        <v>1213</v>
      </c>
      <c r="C4" s="374"/>
      <c r="D4" s="368"/>
      <c r="E4" s="375"/>
      <c r="F4" s="375"/>
    </row>
    <row r="5" spans="1:11" s="372" customFormat="1" x14ac:dyDescent="0.25">
      <c r="A5" s="368"/>
      <c r="B5" s="584" t="s">
        <v>1214</v>
      </c>
      <c r="C5" s="374"/>
      <c r="D5" s="368"/>
      <c r="E5" s="375"/>
      <c r="F5" s="375"/>
    </row>
    <row r="6" spans="1:11" s="372" customFormat="1" x14ac:dyDescent="0.25">
      <c r="A6" s="368"/>
      <c r="B6" s="376"/>
      <c r="C6" s="374"/>
      <c r="D6" s="368"/>
      <c r="E6" s="375"/>
      <c r="F6" s="375"/>
    </row>
    <row r="7" spans="1:11" ht="33.75" customHeight="1" x14ac:dyDescent="0.25">
      <c r="A7" s="368" t="s">
        <v>1215</v>
      </c>
      <c r="B7" s="700" t="s">
        <v>1216</v>
      </c>
      <c r="C7" s="701"/>
      <c r="D7" s="701"/>
      <c r="E7" s="701"/>
    </row>
    <row r="8" spans="1:11" ht="33.75" customHeight="1" x14ac:dyDescent="0.25">
      <c r="A8" s="368" t="s">
        <v>1217</v>
      </c>
      <c r="B8" s="700" t="s">
        <v>1218</v>
      </c>
      <c r="C8" s="701"/>
      <c r="D8" s="701"/>
      <c r="E8" s="701"/>
    </row>
    <row r="9" spans="1:11" ht="48" customHeight="1" x14ac:dyDescent="0.25">
      <c r="A9" s="368" t="s">
        <v>1219</v>
      </c>
      <c r="B9" s="700" t="s">
        <v>1220</v>
      </c>
      <c r="C9" s="701"/>
      <c r="D9" s="701"/>
      <c r="E9" s="701"/>
    </row>
    <row r="10" spans="1:11" ht="47.25" customHeight="1" x14ac:dyDescent="0.25">
      <c r="A10" s="368" t="s">
        <v>1221</v>
      </c>
      <c r="B10" s="700" t="s">
        <v>1222</v>
      </c>
      <c r="C10" s="701"/>
      <c r="D10" s="701"/>
      <c r="E10" s="701"/>
    </row>
    <row r="11" spans="1:11" ht="33.75" customHeight="1" x14ac:dyDescent="0.25">
      <c r="A11" s="368" t="s">
        <v>1223</v>
      </c>
      <c r="B11" s="700" t="s">
        <v>1224</v>
      </c>
      <c r="C11" s="701"/>
      <c r="D11" s="701"/>
      <c r="E11" s="701"/>
    </row>
    <row r="12" spans="1:11" ht="51.75" customHeight="1" x14ac:dyDescent="0.25">
      <c r="A12" s="368" t="s">
        <v>1225</v>
      </c>
      <c r="B12" s="700" t="s">
        <v>1226</v>
      </c>
      <c r="C12" s="701"/>
      <c r="D12" s="701"/>
      <c r="E12" s="701"/>
    </row>
    <row r="13" spans="1:11" ht="45.75" customHeight="1" x14ac:dyDescent="0.25">
      <c r="A13" s="368" t="s">
        <v>1227</v>
      </c>
      <c r="B13" s="700" t="s">
        <v>1228</v>
      </c>
      <c r="C13" s="701"/>
      <c r="D13" s="701"/>
      <c r="E13" s="701"/>
    </row>
    <row r="14" spans="1:11" ht="78" customHeight="1" x14ac:dyDescent="0.25">
      <c r="A14" s="368" t="s">
        <v>1229</v>
      </c>
      <c r="B14" s="700" t="s">
        <v>1230</v>
      </c>
      <c r="C14" s="701"/>
      <c r="D14" s="701"/>
      <c r="E14" s="701"/>
    </row>
    <row r="15" spans="1:11" x14ac:dyDescent="0.25">
      <c r="A15" s="377" t="s">
        <v>1231</v>
      </c>
      <c r="B15" s="702" t="s">
        <v>1232</v>
      </c>
      <c r="C15" s="637"/>
      <c r="D15" s="637"/>
      <c r="E15" s="637"/>
    </row>
    <row r="16" spans="1:11" s="372" customFormat="1" x14ac:dyDescent="0.25">
      <c r="A16" s="368"/>
      <c r="B16" s="378"/>
      <c r="C16" s="368"/>
      <c r="D16" s="368"/>
      <c r="E16" s="375"/>
      <c r="F16" s="375"/>
    </row>
    <row r="18" spans="1:7" s="381" customFormat="1" x14ac:dyDescent="0.25">
      <c r="A18" s="379"/>
      <c r="B18" s="703" t="s">
        <v>1233</v>
      </c>
      <c r="C18" s="701"/>
      <c r="D18" s="701"/>
      <c r="E18" s="380"/>
      <c r="G18" s="382"/>
    </row>
    <row r="19" spans="1:7" s="381" customFormat="1" x14ac:dyDescent="0.25">
      <c r="A19" s="383" t="s">
        <v>1215</v>
      </c>
      <c r="B19" s="704" t="str">
        <f>B39</f>
        <v>VH PIŠECE ELEKTRO PRIKLJUČEK</v>
      </c>
      <c r="C19" s="705"/>
      <c r="D19" s="705"/>
      <c r="E19" s="706"/>
      <c r="F19" s="384">
        <f>F60</f>
        <v>0</v>
      </c>
      <c r="G19" s="382"/>
    </row>
    <row r="20" spans="1:7" s="381" customFormat="1" x14ac:dyDescent="0.25">
      <c r="A20" s="574"/>
      <c r="B20" s="694"/>
      <c r="C20" s="695"/>
      <c r="D20" s="695"/>
      <c r="E20" s="696"/>
      <c r="F20" s="575"/>
      <c r="G20" s="382"/>
    </row>
    <row r="21" spans="1:7" s="381" customFormat="1" x14ac:dyDescent="0.25">
      <c r="A21" s="383"/>
      <c r="B21" s="697" t="s">
        <v>11</v>
      </c>
      <c r="C21" s="698"/>
      <c r="D21" s="698"/>
      <c r="E21" s="699"/>
      <c r="F21" s="385">
        <f>F19+F20</f>
        <v>0</v>
      </c>
      <c r="G21" s="382"/>
    </row>
    <row r="22" spans="1:7" s="381" customFormat="1" x14ac:dyDescent="0.25">
      <c r="A22" s="386"/>
      <c r="B22" s="387"/>
      <c r="C22" s="388"/>
      <c r="D22" s="388"/>
      <c r="E22" s="380"/>
      <c r="G22" s="382"/>
    </row>
    <row r="23" spans="1:7" s="381" customFormat="1" x14ac:dyDescent="0.25">
      <c r="A23" s="386"/>
      <c r="B23" s="387"/>
      <c r="C23" s="388"/>
      <c r="D23" s="388"/>
      <c r="E23" s="380"/>
      <c r="G23" s="382"/>
    </row>
    <row r="24" spans="1:7" s="381" customFormat="1" x14ac:dyDescent="0.25">
      <c r="A24" s="386"/>
      <c r="B24" s="387"/>
      <c r="C24" s="388"/>
      <c r="D24" s="388"/>
      <c r="E24" s="380"/>
      <c r="G24" s="382"/>
    </row>
    <row r="25" spans="1:7" s="381" customFormat="1" x14ac:dyDescent="0.25">
      <c r="A25" s="386"/>
      <c r="B25" s="387"/>
      <c r="C25" s="388"/>
      <c r="D25" s="388"/>
      <c r="E25" s="380"/>
      <c r="G25" s="382"/>
    </row>
    <row r="26" spans="1:7" s="381" customFormat="1" x14ac:dyDescent="0.25">
      <c r="A26" s="386"/>
      <c r="B26" s="387"/>
      <c r="C26" s="388"/>
      <c r="D26" s="388"/>
      <c r="E26" s="380"/>
      <c r="G26" s="382"/>
    </row>
    <row r="27" spans="1:7" s="381" customFormat="1" x14ac:dyDescent="0.25">
      <c r="A27" s="389"/>
      <c r="B27" s="390"/>
      <c r="C27" s="391"/>
      <c r="D27" s="392"/>
      <c r="E27" s="393"/>
      <c r="G27" s="394"/>
    </row>
    <row r="28" spans="1:7" s="381" customFormat="1" x14ac:dyDescent="0.25">
      <c r="A28" s="389"/>
      <c r="B28" s="390"/>
      <c r="C28" s="391"/>
      <c r="D28" s="392"/>
      <c r="E28" s="393"/>
      <c r="G28" s="394"/>
    </row>
    <row r="29" spans="1:7" s="381" customFormat="1" x14ac:dyDescent="0.25">
      <c r="A29" s="389"/>
      <c r="B29" s="390"/>
      <c r="C29" s="391"/>
      <c r="D29" s="392"/>
      <c r="E29" s="393"/>
      <c r="G29" s="394"/>
    </row>
    <row r="30" spans="1:7" s="381" customFormat="1" x14ac:dyDescent="0.25">
      <c r="A30" s="389"/>
      <c r="B30" s="390"/>
      <c r="C30" s="391"/>
      <c r="D30" s="392"/>
      <c r="E30" s="393"/>
      <c r="G30" s="394"/>
    </row>
    <row r="31" spans="1:7" s="381" customFormat="1" x14ac:dyDescent="0.25">
      <c r="A31" s="389"/>
      <c r="B31" s="390"/>
      <c r="C31" s="391"/>
      <c r="D31" s="392"/>
      <c r="E31" s="393"/>
      <c r="G31" s="394"/>
    </row>
    <row r="32" spans="1:7" s="381" customFormat="1" x14ac:dyDescent="0.25">
      <c r="A32" s="389"/>
      <c r="B32" s="390"/>
      <c r="C32" s="391"/>
      <c r="D32" s="392"/>
      <c r="E32" s="393"/>
      <c r="G32" s="394"/>
    </row>
    <row r="33" spans="1:7" s="381" customFormat="1" x14ac:dyDescent="0.25">
      <c r="A33" s="389"/>
      <c r="B33" s="390"/>
      <c r="C33" s="391"/>
      <c r="D33" s="392"/>
      <c r="E33" s="393"/>
      <c r="G33" s="394"/>
    </row>
    <row r="34" spans="1:7" s="381" customFormat="1" x14ac:dyDescent="0.25">
      <c r="A34" s="389"/>
      <c r="B34" s="390"/>
      <c r="C34" s="391"/>
      <c r="D34" s="392"/>
      <c r="E34" s="393"/>
      <c r="G34" s="394"/>
    </row>
    <row r="35" spans="1:7" s="381" customFormat="1" x14ac:dyDescent="0.25">
      <c r="A35" s="389"/>
      <c r="B35" s="390"/>
      <c r="C35" s="391"/>
      <c r="D35" s="392"/>
      <c r="E35" s="393"/>
      <c r="G35" s="394"/>
    </row>
    <row r="36" spans="1:7" s="381" customFormat="1" x14ac:dyDescent="0.25">
      <c r="A36" s="389"/>
      <c r="B36" s="390"/>
      <c r="C36" s="391"/>
      <c r="D36" s="392"/>
      <c r="E36" s="393"/>
      <c r="G36" s="394"/>
    </row>
    <row r="37" spans="1:7" s="381" customFormat="1" x14ac:dyDescent="0.25">
      <c r="A37" s="389"/>
      <c r="B37" s="390"/>
      <c r="C37" s="391"/>
      <c r="D37" s="392"/>
      <c r="E37" s="393"/>
      <c r="G37" s="394"/>
    </row>
    <row r="38" spans="1:7" s="381" customFormat="1" ht="15.75" thickBot="1" x14ac:dyDescent="0.3">
      <c r="A38" s="389"/>
      <c r="B38" s="390"/>
      <c r="C38" s="391"/>
      <c r="D38" s="392"/>
      <c r="E38" s="393"/>
      <c r="G38" s="394"/>
    </row>
    <row r="39" spans="1:7" s="381" customFormat="1" ht="15.75" thickBot="1" x14ac:dyDescent="0.3">
      <c r="A39" s="395" t="s">
        <v>453</v>
      </c>
      <c r="B39" s="396" t="s">
        <v>1234</v>
      </c>
      <c r="C39" s="397"/>
      <c r="D39" s="398"/>
      <c r="E39" s="399"/>
      <c r="F39" s="400"/>
    </row>
    <row r="40" spans="1:7" ht="15.75" thickBot="1" x14ac:dyDescent="0.3">
      <c r="A40" s="401" t="s">
        <v>3</v>
      </c>
      <c r="B40" s="402" t="s">
        <v>4</v>
      </c>
      <c r="C40" s="402" t="s">
        <v>12</v>
      </c>
      <c r="D40" s="403" t="s">
        <v>13</v>
      </c>
      <c r="E40" s="402" t="s">
        <v>14</v>
      </c>
      <c r="F40" s="404" t="s">
        <v>5</v>
      </c>
    </row>
    <row r="41" spans="1:7" s="381" customFormat="1" x14ac:dyDescent="0.25">
      <c r="A41" s="405"/>
      <c r="B41" s="406" t="s">
        <v>1232</v>
      </c>
      <c r="C41" s="405"/>
      <c r="D41" s="405"/>
      <c r="E41" s="407"/>
      <c r="F41" s="408"/>
    </row>
    <row r="42" spans="1:7" s="381" customFormat="1" ht="60" x14ac:dyDescent="0.25">
      <c r="A42" s="623" t="s">
        <v>7</v>
      </c>
      <c r="B42" s="624" t="s">
        <v>1235</v>
      </c>
      <c r="C42" s="625" t="s">
        <v>18</v>
      </c>
      <c r="D42" s="625">
        <v>1</v>
      </c>
      <c r="E42" s="634"/>
      <c r="F42" s="626">
        <f>D42*E42</f>
        <v>0</v>
      </c>
    </row>
    <row r="43" spans="1:7" s="381" customFormat="1" ht="45" x14ac:dyDescent="0.25">
      <c r="A43" s="409" t="s">
        <v>8</v>
      </c>
      <c r="B43" s="410" t="s">
        <v>1236</v>
      </c>
      <c r="C43" s="411" t="s">
        <v>96</v>
      </c>
      <c r="D43" s="411">
        <v>35</v>
      </c>
      <c r="E43" s="9">
        <v>0</v>
      </c>
      <c r="F43" s="412">
        <f t="shared" ref="F43:F59" si="0">D43*E43</f>
        <v>0</v>
      </c>
    </row>
    <row r="44" spans="1:7" s="381" customFormat="1" ht="75" x14ac:dyDescent="0.25">
      <c r="A44" s="409" t="s">
        <v>960</v>
      </c>
      <c r="B44" s="410" t="s">
        <v>1237</v>
      </c>
      <c r="C44" s="411" t="s">
        <v>96</v>
      </c>
      <c r="D44" s="411">
        <v>35</v>
      </c>
      <c r="E44" s="9">
        <v>0</v>
      </c>
      <c r="F44" s="412">
        <f t="shared" si="0"/>
        <v>0</v>
      </c>
    </row>
    <row r="45" spans="1:7" s="381" customFormat="1" ht="30" x14ac:dyDescent="0.25">
      <c r="A45" s="409" t="s">
        <v>961</v>
      </c>
      <c r="B45" s="410" t="s">
        <v>1238</v>
      </c>
      <c r="C45" s="411" t="s">
        <v>18</v>
      </c>
      <c r="D45" s="411">
        <v>1</v>
      </c>
      <c r="E45" s="9">
        <v>0</v>
      </c>
      <c r="F45" s="412">
        <f t="shared" si="0"/>
        <v>0</v>
      </c>
    </row>
    <row r="46" spans="1:7" s="381" customFormat="1" ht="75" x14ac:dyDescent="0.25">
      <c r="A46" s="409" t="s">
        <v>1239</v>
      </c>
      <c r="B46" s="410" t="s">
        <v>1240</v>
      </c>
      <c r="C46" s="411" t="s">
        <v>18</v>
      </c>
      <c r="D46" s="411">
        <v>1</v>
      </c>
      <c r="E46" s="9">
        <v>0</v>
      </c>
      <c r="F46" s="412">
        <f t="shared" si="0"/>
        <v>0</v>
      </c>
    </row>
    <row r="47" spans="1:7" s="381" customFormat="1" ht="60" x14ac:dyDescent="0.25">
      <c r="A47" s="409" t="s">
        <v>1241</v>
      </c>
      <c r="B47" s="410" t="s">
        <v>1242</v>
      </c>
      <c r="C47" s="411" t="s">
        <v>18</v>
      </c>
      <c r="D47" s="411">
        <v>1</v>
      </c>
      <c r="E47" s="9">
        <v>0</v>
      </c>
      <c r="F47" s="412">
        <f t="shared" si="0"/>
        <v>0</v>
      </c>
    </row>
    <row r="48" spans="1:7" s="381" customFormat="1" ht="75" x14ac:dyDescent="0.25">
      <c r="A48" s="409" t="s">
        <v>1243</v>
      </c>
      <c r="B48" s="410" t="s">
        <v>1244</v>
      </c>
      <c r="C48" s="411" t="s">
        <v>66</v>
      </c>
      <c r="D48" s="411">
        <v>1</v>
      </c>
      <c r="E48" s="9">
        <v>0</v>
      </c>
      <c r="F48" s="412">
        <f t="shared" si="0"/>
        <v>0</v>
      </c>
    </row>
    <row r="49" spans="1:7" s="381" customFormat="1" x14ac:dyDescent="0.25">
      <c r="A49" s="409" t="s">
        <v>1245</v>
      </c>
      <c r="B49" s="410" t="s">
        <v>1246</v>
      </c>
      <c r="C49" s="411" t="s">
        <v>66</v>
      </c>
      <c r="D49" s="411">
        <v>3</v>
      </c>
      <c r="E49" s="9">
        <v>0</v>
      </c>
      <c r="F49" s="412">
        <f t="shared" si="0"/>
        <v>0</v>
      </c>
    </row>
    <row r="50" spans="1:7" s="381" customFormat="1" ht="90" x14ac:dyDescent="0.25">
      <c r="A50" s="409" t="s">
        <v>1247</v>
      </c>
      <c r="B50" s="410" t="s">
        <v>1248</v>
      </c>
      <c r="C50" s="411" t="s">
        <v>96</v>
      </c>
      <c r="D50" s="411">
        <v>35</v>
      </c>
      <c r="E50" s="9">
        <v>0</v>
      </c>
      <c r="F50" s="412">
        <f t="shared" si="0"/>
        <v>0</v>
      </c>
    </row>
    <row r="51" spans="1:7" s="381" customFormat="1" ht="30" x14ac:dyDescent="0.25">
      <c r="A51" s="409" t="s">
        <v>1249</v>
      </c>
      <c r="B51" s="410" t="s">
        <v>1250</v>
      </c>
      <c r="C51" s="411" t="s">
        <v>66</v>
      </c>
      <c r="D51" s="411">
        <v>8</v>
      </c>
      <c r="E51" s="9">
        <v>0</v>
      </c>
      <c r="F51" s="412">
        <f t="shared" si="0"/>
        <v>0</v>
      </c>
    </row>
    <row r="52" spans="1:7" s="381" customFormat="1" ht="75" x14ac:dyDescent="0.25">
      <c r="A52" s="409" t="s">
        <v>1251</v>
      </c>
      <c r="B52" s="410" t="s">
        <v>1252</v>
      </c>
      <c r="C52" s="411" t="s">
        <v>66</v>
      </c>
      <c r="D52" s="411">
        <v>6</v>
      </c>
      <c r="E52" s="9">
        <v>0</v>
      </c>
      <c r="F52" s="412">
        <f t="shared" si="0"/>
        <v>0</v>
      </c>
    </row>
    <row r="53" spans="1:7" s="381" customFormat="1" ht="30" x14ac:dyDescent="0.25">
      <c r="A53" s="409" t="s">
        <v>1253</v>
      </c>
      <c r="B53" s="410" t="s">
        <v>1254</v>
      </c>
      <c r="C53" s="411" t="s">
        <v>96</v>
      </c>
      <c r="D53" s="411">
        <v>35</v>
      </c>
      <c r="E53" s="9">
        <v>0</v>
      </c>
      <c r="F53" s="412">
        <f t="shared" si="0"/>
        <v>0</v>
      </c>
    </row>
    <row r="54" spans="1:7" s="381" customFormat="1" ht="75" x14ac:dyDescent="0.25">
      <c r="A54" s="409" t="s">
        <v>1255</v>
      </c>
      <c r="B54" s="410" t="s">
        <v>1256</v>
      </c>
      <c r="C54" s="411" t="s">
        <v>1257</v>
      </c>
      <c r="D54" s="411">
        <f>35*0.4*0.2</f>
        <v>2.8000000000000003</v>
      </c>
      <c r="E54" s="9">
        <v>0</v>
      </c>
      <c r="F54" s="412">
        <f t="shared" si="0"/>
        <v>0</v>
      </c>
    </row>
    <row r="55" spans="1:7" s="381" customFormat="1" ht="270" x14ac:dyDescent="0.25">
      <c r="A55" s="409" t="s">
        <v>1258</v>
      </c>
      <c r="B55" s="410" t="s">
        <v>1259</v>
      </c>
      <c r="C55" s="411" t="s">
        <v>18</v>
      </c>
      <c r="D55" s="411">
        <v>1</v>
      </c>
      <c r="E55" s="9">
        <v>0</v>
      </c>
      <c r="F55" s="412">
        <f t="shared" si="0"/>
        <v>0</v>
      </c>
    </row>
    <row r="56" spans="1:7" s="381" customFormat="1" ht="45" x14ac:dyDescent="0.25">
      <c r="A56" s="409" t="s">
        <v>1260</v>
      </c>
      <c r="B56" s="410" t="s">
        <v>1261</v>
      </c>
      <c r="C56" s="411" t="s">
        <v>18</v>
      </c>
      <c r="D56" s="411">
        <v>1</v>
      </c>
      <c r="E56" s="9">
        <v>0</v>
      </c>
      <c r="F56" s="412">
        <f t="shared" si="0"/>
        <v>0</v>
      </c>
    </row>
    <row r="57" spans="1:7" s="381" customFormat="1" ht="120" x14ac:dyDescent="0.25">
      <c r="A57" s="409" t="s">
        <v>1262</v>
      </c>
      <c r="B57" s="410" t="s">
        <v>1263</v>
      </c>
      <c r="C57" s="411" t="s">
        <v>18</v>
      </c>
      <c r="D57" s="411">
        <v>1</v>
      </c>
      <c r="E57" s="9">
        <v>0</v>
      </c>
      <c r="F57" s="412">
        <f t="shared" si="0"/>
        <v>0</v>
      </c>
    </row>
    <row r="58" spans="1:7" s="381" customFormat="1" ht="60" x14ac:dyDescent="0.25">
      <c r="A58" s="409" t="s">
        <v>1264</v>
      </c>
      <c r="B58" s="410" t="s">
        <v>1265</v>
      </c>
      <c r="C58" s="411" t="s">
        <v>18</v>
      </c>
      <c r="D58" s="411">
        <v>1</v>
      </c>
      <c r="E58" s="9">
        <v>0</v>
      </c>
      <c r="F58" s="412">
        <f t="shared" si="0"/>
        <v>0</v>
      </c>
    </row>
    <row r="59" spans="1:7" s="381" customFormat="1" ht="15.75" thickBot="1" x14ac:dyDescent="0.3">
      <c r="A59" s="409" t="s">
        <v>1266</v>
      </c>
      <c r="B59" s="410" t="s">
        <v>1267</v>
      </c>
      <c r="C59" s="411" t="s">
        <v>77</v>
      </c>
      <c r="D59" s="411">
        <v>8</v>
      </c>
      <c r="E59" s="9">
        <v>0</v>
      </c>
      <c r="F59" s="413">
        <f t="shared" si="0"/>
        <v>0</v>
      </c>
    </row>
    <row r="60" spans="1:7" s="381" customFormat="1" ht="15.75" thickBot="1" x14ac:dyDescent="0.3">
      <c r="A60" s="414"/>
      <c r="B60" s="415"/>
      <c r="C60" s="377"/>
      <c r="E60" s="416" t="s">
        <v>1268</v>
      </c>
      <c r="F60" s="417">
        <f>SUM(F42:F59)</f>
        <v>0</v>
      </c>
    </row>
    <row r="61" spans="1:7" s="381" customFormat="1" x14ac:dyDescent="0.25">
      <c r="A61" s="414"/>
      <c r="B61" s="595"/>
      <c r="C61" s="368"/>
      <c r="D61" s="377"/>
      <c r="E61" s="366"/>
      <c r="G61" s="382"/>
    </row>
    <row r="62" spans="1:7" s="381" customFormat="1" x14ac:dyDescent="0.25">
      <c r="A62" s="418"/>
      <c r="B62" s="596"/>
      <c r="C62" s="419"/>
      <c r="D62" s="419"/>
      <c r="E62" s="596"/>
    </row>
    <row r="63" spans="1:7" s="381" customFormat="1" x14ac:dyDescent="0.25">
      <c r="A63" s="418"/>
      <c r="B63" s="596"/>
      <c r="C63" s="419"/>
      <c r="D63" s="419"/>
      <c r="E63" s="596"/>
    </row>
    <row r="64" spans="1:7" s="381" customFormat="1" x14ac:dyDescent="0.25">
      <c r="A64" s="418"/>
      <c r="B64" s="596"/>
      <c r="C64" s="419"/>
      <c r="D64" s="419"/>
      <c r="E64" s="596"/>
    </row>
    <row r="65" spans="1:5" s="381" customFormat="1" x14ac:dyDescent="0.25">
      <c r="A65" s="418"/>
      <c r="B65" s="596"/>
      <c r="C65" s="419"/>
      <c r="D65" s="419"/>
      <c r="E65" s="596"/>
    </row>
    <row r="66" spans="1:5" s="381" customFormat="1" x14ac:dyDescent="0.25">
      <c r="A66" s="418"/>
      <c r="B66" s="596"/>
      <c r="C66" s="419"/>
      <c r="D66" s="419"/>
      <c r="E66" s="596"/>
    </row>
    <row r="67" spans="1:5" s="381" customFormat="1" x14ac:dyDescent="0.25">
      <c r="A67" s="418"/>
      <c r="B67" s="596"/>
      <c r="C67" s="419"/>
      <c r="D67" s="419"/>
      <c r="E67" s="596"/>
    </row>
    <row r="68" spans="1:5" s="381" customFormat="1" x14ac:dyDescent="0.25">
      <c r="A68" s="418"/>
      <c r="B68" s="596"/>
      <c r="C68" s="419"/>
      <c r="D68" s="419"/>
      <c r="E68" s="596"/>
    </row>
    <row r="69" spans="1:5" s="381" customFormat="1" x14ac:dyDescent="0.25">
      <c r="A69" s="418"/>
      <c r="B69" s="596"/>
      <c r="C69" s="419"/>
      <c r="D69" s="419"/>
      <c r="E69" s="596"/>
    </row>
    <row r="70" spans="1:5" s="381" customFormat="1" x14ac:dyDescent="0.25">
      <c r="A70" s="418"/>
      <c r="B70" s="596"/>
      <c r="C70" s="419"/>
      <c r="D70" s="419"/>
      <c r="E70" s="596"/>
    </row>
    <row r="71" spans="1:5" s="381" customFormat="1" x14ac:dyDescent="0.25">
      <c r="A71" s="418"/>
      <c r="B71" s="596"/>
      <c r="C71" s="419"/>
      <c r="D71" s="419"/>
      <c r="E71" s="596"/>
    </row>
    <row r="72" spans="1:5" s="381" customFormat="1" x14ac:dyDescent="0.25">
      <c r="A72" s="418"/>
      <c r="B72" s="596"/>
      <c r="C72" s="419"/>
      <c r="D72" s="419"/>
      <c r="E72" s="596"/>
    </row>
    <row r="73" spans="1:5" s="381" customFormat="1" x14ac:dyDescent="0.25">
      <c r="A73" s="418"/>
      <c r="B73" s="596"/>
      <c r="C73" s="419"/>
      <c r="D73" s="419"/>
      <c r="E73" s="596"/>
    </row>
    <row r="74" spans="1:5" s="381" customFormat="1" x14ac:dyDescent="0.25">
      <c r="A74" s="418"/>
      <c r="B74" s="596"/>
      <c r="C74" s="419"/>
      <c r="D74" s="419"/>
      <c r="E74" s="596"/>
    </row>
    <row r="75" spans="1:5" s="381" customFormat="1" x14ac:dyDescent="0.25">
      <c r="A75" s="418"/>
      <c r="B75" s="596"/>
      <c r="C75" s="419"/>
      <c r="D75" s="419"/>
      <c r="E75" s="596"/>
    </row>
    <row r="76" spans="1:5" s="381" customFormat="1" x14ac:dyDescent="0.25">
      <c r="A76" s="418"/>
      <c r="B76" s="596"/>
      <c r="C76" s="419"/>
      <c r="D76" s="419"/>
      <c r="E76" s="596"/>
    </row>
    <row r="77" spans="1:5" s="381" customFormat="1" x14ac:dyDescent="0.25">
      <c r="A77" s="418"/>
      <c r="B77" s="596"/>
      <c r="C77" s="419"/>
      <c r="D77" s="419"/>
      <c r="E77" s="596"/>
    </row>
    <row r="78" spans="1:5" s="381" customFormat="1" x14ac:dyDescent="0.25">
      <c r="A78" s="418"/>
      <c r="B78" s="596"/>
      <c r="C78" s="419"/>
      <c r="D78" s="419"/>
      <c r="E78" s="596"/>
    </row>
    <row r="79" spans="1:5" s="381" customFormat="1" x14ac:dyDescent="0.25">
      <c r="A79" s="418"/>
      <c r="B79" s="596"/>
      <c r="C79" s="419"/>
      <c r="D79" s="419"/>
      <c r="E79" s="596"/>
    </row>
    <row r="80" spans="1:5" s="381" customFormat="1" x14ac:dyDescent="0.25">
      <c r="A80" s="418"/>
      <c r="B80" s="596"/>
      <c r="C80" s="419"/>
      <c r="D80" s="419"/>
      <c r="E80" s="596"/>
    </row>
    <row r="81" spans="1:5" s="381" customFormat="1" x14ac:dyDescent="0.25">
      <c r="A81" s="418"/>
      <c r="B81" s="596"/>
      <c r="C81" s="419"/>
      <c r="D81" s="419"/>
      <c r="E81" s="596"/>
    </row>
    <row r="82" spans="1:5" s="381" customFormat="1" x14ac:dyDescent="0.25">
      <c r="A82" s="418"/>
      <c r="B82" s="596"/>
      <c r="C82" s="419"/>
      <c r="D82" s="419"/>
      <c r="E82" s="596"/>
    </row>
    <row r="83" spans="1:5" s="381" customFormat="1" x14ac:dyDescent="0.25">
      <c r="A83" s="418"/>
      <c r="B83" s="596"/>
      <c r="C83" s="419"/>
      <c r="D83" s="419"/>
      <c r="E83" s="596"/>
    </row>
    <row r="84" spans="1:5" s="381" customFormat="1" x14ac:dyDescent="0.25">
      <c r="A84" s="418"/>
      <c r="B84" s="596"/>
      <c r="C84" s="419"/>
      <c r="D84" s="419"/>
      <c r="E84" s="596"/>
    </row>
    <row r="85" spans="1:5" s="381" customFormat="1" x14ac:dyDescent="0.25">
      <c r="A85" s="418"/>
      <c r="B85" s="596"/>
      <c r="C85" s="419"/>
      <c r="D85" s="419"/>
      <c r="E85" s="596"/>
    </row>
    <row r="86" spans="1:5" s="381" customFormat="1" x14ac:dyDescent="0.25">
      <c r="A86" s="418"/>
      <c r="B86" s="596"/>
      <c r="C86" s="419"/>
      <c r="D86" s="419"/>
      <c r="E86" s="596"/>
    </row>
    <row r="87" spans="1:5" s="381" customFormat="1" x14ac:dyDescent="0.25">
      <c r="A87" s="418"/>
      <c r="B87" s="596"/>
      <c r="C87" s="419"/>
      <c r="D87" s="419"/>
      <c r="E87" s="596"/>
    </row>
    <row r="88" spans="1:5" s="381" customFormat="1" x14ac:dyDescent="0.25">
      <c r="A88" s="418"/>
      <c r="B88" s="596"/>
      <c r="C88" s="419"/>
      <c r="D88" s="419"/>
      <c r="E88" s="596"/>
    </row>
    <row r="89" spans="1:5" s="381" customFormat="1" x14ac:dyDescent="0.25">
      <c r="A89" s="418"/>
      <c r="B89" s="596"/>
      <c r="C89" s="419"/>
      <c r="D89" s="419"/>
      <c r="E89" s="596"/>
    </row>
    <row r="90" spans="1:5" s="381" customFormat="1" x14ac:dyDescent="0.25">
      <c r="A90" s="418"/>
      <c r="B90" s="596"/>
      <c r="C90" s="419"/>
      <c r="D90" s="419"/>
      <c r="E90" s="596"/>
    </row>
    <row r="91" spans="1:5" s="381" customFormat="1" x14ac:dyDescent="0.25">
      <c r="A91" s="418"/>
      <c r="B91" s="596"/>
      <c r="C91" s="419"/>
      <c r="D91" s="419"/>
      <c r="E91" s="596"/>
    </row>
  </sheetData>
  <sheetProtection algorithmName="SHA-512" hashValue="UXqQiyGah25sY6Mbqe66lPLECOI/OOd9MOKjB2RqJj9ui9+MTn1VwNoup4YlLaTFCy2akfoFMjLXKrW1ItFHog==" saltValue="fd7RRjCm6yumllq0f9T4hA==" spinCount="100000" sheet="1"/>
  <mergeCells count="14">
    <mergeCell ref="B11:E11"/>
    <mergeCell ref="B2:F2"/>
    <mergeCell ref="B7:E7"/>
    <mergeCell ref="B8:E8"/>
    <mergeCell ref="B9:E9"/>
    <mergeCell ref="B10:E10"/>
    <mergeCell ref="B20:E20"/>
    <mergeCell ref="B21:E21"/>
    <mergeCell ref="B12:E12"/>
    <mergeCell ref="B13:E13"/>
    <mergeCell ref="B14:E14"/>
    <mergeCell ref="B15:E15"/>
    <mergeCell ref="B18:D18"/>
    <mergeCell ref="B19:E19"/>
  </mergeCells>
  <pageMargins left="1.1023622047244095" right="0.70866141732283472" top="0.74803149606299213" bottom="0.74803149606299213" header="0.31496062992125984" footer="0.31496062992125984"/>
  <pageSetup paperSize="9" scale="85" orientation="portrait" horizontalDpi="4294967293" r:id="rId1"/>
  <headerFooter>
    <oddFooter>&amp;LNačrt št. V1-29/2018-odsek 1-E1
ELEKTRO PRIKLJUČEK VODOHRANA PIŠECE&amp;R&amp;P/&amp;N</oddFooter>
  </headerFooter>
  <rowBreaks count="1" manualBreakCount="1">
    <brk id="38"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59"/>
  <sheetViews>
    <sheetView view="pageBreakPreview" zoomScaleNormal="100" zoomScaleSheetLayoutView="100" workbookViewId="0">
      <selection activeCell="B4" sqref="B4"/>
    </sheetView>
  </sheetViews>
  <sheetFormatPr defaultColWidth="8.7109375" defaultRowHeight="15" x14ac:dyDescent="0.25"/>
  <cols>
    <col min="1" max="1" width="5.5703125" style="418" customWidth="1"/>
    <col min="2" max="2" width="48" style="596" customWidth="1"/>
    <col min="3" max="3" width="7.28515625" style="419" customWidth="1"/>
    <col min="4" max="4" width="8.28515625" style="419" customWidth="1"/>
    <col min="5" max="5" width="11.7109375" style="596" customWidth="1"/>
    <col min="6" max="6" width="14.28515625" style="596" customWidth="1"/>
    <col min="7" max="16384" width="8.7109375" style="596"/>
  </cols>
  <sheetData>
    <row r="1" spans="1:11" s="372" customFormat="1" x14ac:dyDescent="0.25">
      <c r="A1" s="366"/>
      <c r="B1" s="367" t="s">
        <v>1211</v>
      </c>
      <c r="C1" s="368"/>
      <c r="D1" s="369"/>
      <c r="E1" s="370"/>
      <c r="F1" s="371"/>
      <c r="G1" s="371"/>
      <c r="H1" s="371"/>
      <c r="I1" s="371"/>
      <c r="J1" s="371"/>
      <c r="K1" s="371"/>
    </row>
    <row r="2" spans="1:11" s="372" customFormat="1" ht="35.25" customHeight="1" x14ac:dyDescent="0.25">
      <c r="A2" s="366"/>
      <c r="B2" s="712" t="s">
        <v>2059</v>
      </c>
      <c r="C2" s="713"/>
      <c r="D2" s="713"/>
      <c r="E2" s="713"/>
      <c r="F2" s="713"/>
      <c r="G2" s="371"/>
      <c r="H2" s="371"/>
      <c r="I2" s="371"/>
      <c r="J2" s="371"/>
      <c r="K2" s="371"/>
    </row>
    <row r="3" spans="1:11" s="372" customFormat="1" x14ac:dyDescent="0.25">
      <c r="A3" s="366"/>
      <c r="B3" s="373"/>
      <c r="C3" s="368"/>
      <c r="D3" s="369"/>
      <c r="E3" s="370"/>
      <c r="F3" s="371"/>
      <c r="G3" s="371"/>
      <c r="H3" s="371"/>
      <c r="I3" s="371"/>
      <c r="J3" s="371"/>
      <c r="K3" s="371"/>
    </row>
    <row r="4" spans="1:11" s="372" customFormat="1" x14ac:dyDescent="0.25">
      <c r="A4" s="368"/>
      <c r="B4" s="584" t="s">
        <v>1269</v>
      </c>
      <c r="C4" s="374"/>
      <c r="D4" s="368"/>
      <c r="E4" s="375"/>
      <c r="F4" s="375"/>
    </row>
    <row r="5" spans="1:11" s="372" customFormat="1" x14ac:dyDescent="0.25">
      <c r="A5" s="368"/>
      <c r="B5" s="584" t="s">
        <v>1270</v>
      </c>
      <c r="C5" s="374"/>
      <c r="D5" s="368"/>
      <c r="E5" s="375"/>
      <c r="F5" s="375"/>
    </row>
    <row r="6" spans="1:11" s="372" customFormat="1" x14ac:dyDescent="0.25">
      <c r="A6" s="368"/>
      <c r="B6" s="376"/>
      <c r="C6" s="374"/>
      <c r="D6" s="368"/>
      <c r="E6" s="375"/>
      <c r="F6" s="375"/>
    </row>
    <row r="7" spans="1:11" ht="33.75" customHeight="1" x14ac:dyDescent="0.25">
      <c r="A7" s="368" t="s">
        <v>1215</v>
      </c>
      <c r="B7" s="700" t="s">
        <v>1216</v>
      </c>
      <c r="C7" s="701"/>
      <c r="D7" s="701"/>
      <c r="E7" s="701"/>
    </row>
    <row r="8" spans="1:11" ht="33.75" customHeight="1" x14ac:dyDescent="0.25">
      <c r="A8" s="368" t="s">
        <v>1217</v>
      </c>
      <c r="B8" s="700" t="s">
        <v>1218</v>
      </c>
      <c r="C8" s="701"/>
      <c r="D8" s="701"/>
      <c r="E8" s="701"/>
    </row>
    <row r="9" spans="1:11" ht="48" customHeight="1" x14ac:dyDescent="0.25">
      <c r="A9" s="368" t="s">
        <v>1219</v>
      </c>
      <c r="B9" s="700" t="s">
        <v>1220</v>
      </c>
      <c r="C9" s="701"/>
      <c r="D9" s="701"/>
      <c r="E9" s="701"/>
    </row>
    <row r="10" spans="1:11" ht="47.25" customHeight="1" x14ac:dyDescent="0.25">
      <c r="A10" s="368" t="s">
        <v>1221</v>
      </c>
      <c r="B10" s="700" t="s">
        <v>1222</v>
      </c>
      <c r="C10" s="701"/>
      <c r="D10" s="701"/>
      <c r="E10" s="701"/>
    </row>
    <row r="11" spans="1:11" ht="33.75" customHeight="1" x14ac:dyDescent="0.25">
      <c r="A11" s="368" t="s">
        <v>1223</v>
      </c>
      <c r="B11" s="700" t="s">
        <v>1224</v>
      </c>
      <c r="C11" s="701"/>
      <c r="D11" s="701"/>
      <c r="E11" s="701"/>
    </row>
    <row r="12" spans="1:11" ht="51.75" customHeight="1" x14ac:dyDescent="0.25">
      <c r="A12" s="368" t="s">
        <v>1225</v>
      </c>
      <c r="B12" s="700" t="s">
        <v>1226</v>
      </c>
      <c r="C12" s="701"/>
      <c r="D12" s="701"/>
      <c r="E12" s="701"/>
    </row>
    <row r="13" spans="1:11" ht="45.75" customHeight="1" x14ac:dyDescent="0.25">
      <c r="A13" s="368" t="s">
        <v>1227</v>
      </c>
      <c r="B13" s="700" t="s">
        <v>1228</v>
      </c>
      <c r="C13" s="701"/>
      <c r="D13" s="701"/>
      <c r="E13" s="701"/>
    </row>
    <row r="14" spans="1:11" ht="78" customHeight="1" x14ac:dyDescent="0.25">
      <c r="A14" s="368" t="s">
        <v>1229</v>
      </c>
      <c r="B14" s="700" t="s">
        <v>1230</v>
      </c>
      <c r="C14" s="701"/>
      <c r="D14" s="701"/>
      <c r="E14" s="701"/>
    </row>
    <row r="15" spans="1:11" s="372" customFormat="1" x14ac:dyDescent="0.25">
      <c r="A15" s="368"/>
      <c r="B15" s="378"/>
      <c r="C15" s="368"/>
      <c r="D15" s="368"/>
      <c r="E15" s="375"/>
      <c r="F15" s="375"/>
    </row>
    <row r="16" spans="1:11" s="372" customFormat="1" x14ac:dyDescent="0.25">
      <c r="A16" s="368"/>
      <c r="B16" s="714" t="s">
        <v>1271</v>
      </c>
      <c r="C16" s="714"/>
      <c r="D16" s="714"/>
      <c r="E16" s="714"/>
      <c r="F16" s="375"/>
    </row>
    <row r="18" spans="1:7" s="381" customFormat="1" x14ac:dyDescent="0.25">
      <c r="A18" s="379"/>
      <c r="B18" s="703" t="s">
        <v>1272</v>
      </c>
      <c r="C18" s="701"/>
      <c r="D18" s="701"/>
      <c r="E18" s="380"/>
      <c r="G18" s="382"/>
    </row>
    <row r="19" spans="1:7" s="381" customFormat="1" x14ac:dyDescent="0.25">
      <c r="A19" s="383" t="s">
        <v>1215</v>
      </c>
      <c r="B19" s="704" t="str">
        <f>B39</f>
        <v>VH Pišece ozemljitve</v>
      </c>
      <c r="C19" s="705"/>
      <c r="D19" s="705"/>
      <c r="E19" s="706"/>
      <c r="F19" s="420">
        <f>F52</f>
        <v>0</v>
      </c>
      <c r="G19" s="382"/>
    </row>
    <row r="20" spans="1:7" s="381" customFormat="1" ht="15" customHeight="1" x14ac:dyDescent="0.25">
      <c r="A20" s="383" t="s">
        <v>1217</v>
      </c>
      <c r="B20" s="704" t="str">
        <f>B56</f>
        <v>VH Pišece elektro inštalacije splošne moči in razsvetljave</v>
      </c>
      <c r="C20" s="705"/>
      <c r="D20" s="705"/>
      <c r="E20" s="706"/>
      <c r="F20" s="420">
        <f>F86</f>
        <v>0</v>
      </c>
      <c r="G20" s="382"/>
    </row>
    <row r="21" spans="1:7" s="381" customFormat="1" x14ac:dyDescent="0.25">
      <c r="A21" s="383" t="s">
        <v>1219</v>
      </c>
      <c r="B21" s="704" t="str">
        <f>B88</f>
        <v>VH Pišece  avtomatika in telemetrija</v>
      </c>
      <c r="C21" s="705"/>
      <c r="D21" s="705"/>
      <c r="E21" s="706"/>
      <c r="F21" s="421">
        <f>F142</f>
        <v>0</v>
      </c>
      <c r="G21" s="382"/>
    </row>
    <row r="22" spans="1:7" s="381" customFormat="1" x14ac:dyDescent="0.25">
      <c r="A22" s="383" t="s">
        <v>1221</v>
      </c>
      <c r="B22" s="704" t="str">
        <f>B145</f>
        <v>Ostalo VH Pišece</v>
      </c>
      <c r="C22" s="705"/>
      <c r="D22" s="705"/>
      <c r="E22" s="706"/>
      <c r="F22" s="421">
        <f>F152</f>
        <v>0</v>
      </c>
      <c r="G22" s="382"/>
    </row>
    <row r="23" spans="1:7" s="555" customFormat="1" x14ac:dyDescent="0.25">
      <c r="A23" s="574"/>
      <c r="B23" s="694"/>
      <c r="C23" s="695"/>
      <c r="D23" s="695"/>
      <c r="E23" s="696"/>
      <c r="F23" s="576"/>
      <c r="G23" s="577"/>
    </row>
    <row r="24" spans="1:7" s="381" customFormat="1" x14ac:dyDescent="0.25">
      <c r="A24" s="383"/>
      <c r="B24" s="697" t="s">
        <v>11</v>
      </c>
      <c r="C24" s="710"/>
      <c r="D24" s="710"/>
      <c r="E24" s="711"/>
      <c r="F24" s="422">
        <f>SUM(F19:F23)</f>
        <v>0</v>
      </c>
      <c r="G24" s="382"/>
    </row>
    <row r="25" spans="1:7" s="381" customFormat="1" x14ac:dyDescent="0.25">
      <c r="A25" s="386"/>
      <c r="B25" s="387"/>
      <c r="C25" s="388"/>
      <c r="D25" s="388"/>
      <c r="E25" s="380"/>
      <c r="G25" s="382"/>
    </row>
    <row r="26" spans="1:7" s="381" customFormat="1" x14ac:dyDescent="0.25">
      <c r="A26" s="386"/>
      <c r="B26" s="387"/>
      <c r="C26" s="388"/>
      <c r="D26" s="388"/>
      <c r="E26" s="380"/>
      <c r="G26" s="382"/>
    </row>
    <row r="27" spans="1:7" s="381" customFormat="1" x14ac:dyDescent="0.25">
      <c r="A27" s="386"/>
      <c r="B27" s="387"/>
      <c r="C27" s="388"/>
      <c r="D27" s="388"/>
      <c r="E27" s="380"/>
      <c r="G27" s="382"/>
    </row>
    <row r="28" spans="1:7" s="381" customFormat="1" x14ac:dyDescent="0.25">
      <c r="A28" s="386"/>
      <c r="B28" s="387"/>
      <c r="C28" s="388"/>
      <c r="D28" s="388"/>
      <c r="E28" s="380"/>
      <c r="G28" s="382"/>
    </row>
    <row r="29" spans="1:7" s="381" customFormat="1" x14ac:dyDescent="0.25">
      <c r="A29" s="386"/>
      <c r="B29" s="387"/>
      <c r="C29" s="388"/>
      <c r="D29" s="388"/>
      <c r="E29" s="380"/>
      <c r="G29" s="382"/>
    </row>
    <row r="30" spans="1:7" s="381" customFormat="1" x14ac:dyDescent="0.25">
      <c r="A30" s="386"/>
      <c r="B30" s="387"/>
      <c r="C30" s="388"/>
      <c r="D30" s="388"/>
      <c r="E30" s="380"/>
      <c r="G30" s="382"/>
    </row>
    <row r="31" spans="1:7" s="381" customFormat="1" x14ac:dyDescent="0.25">
      <c r="A31" s="386"/>
      <c r="B31" s="387"/>
      <c r="C31" s="388"/>
      <c r="D31" s="388"/>
      <c r="E31" s="380"/>
      <c r="G31" s="382"/>
    </row>
    <row r="32" spans="1:7" s="381" customFormat="1" x14ac:dyDescent="0.25">
      <c r="A32" s="386"/>
      <c r="B32" s="387"/>
      <c r="C32" s="388"/>
      <c r="D32" s="388"/>
      <c r="E32" s="380"/>
      <c r="G32" s="382"/>
    </row>
    <row r="33" spans="1:7" s="381" customFormat="1" x14ac:dyDescent="0.25">
      <c r="A33" s="386"/>
      <c r="B33" s="387"/>
      <c r="C33" s="388"/>
      <c r="D33" s="388"/>
      <c r="E33" s="380"/>
      <c r="G33" s="382"/>
    </row>
    <row r="34" spans="1:7" s="381" customFormat="1" x14ac:dyDescent="0.25">
      <c r="A34" s="386"/>
      <c r="B34" s="387"/>
      <c r="C34" s="388"/>
      <c r="D34" s="388"/>
      <c r="E34" s="380"/>
      <c r="G34" s="382"/>
    </row>
    <row r="35" spans="1:7" s="381" customFormat="1" x14ac:dyDescent="0.25">
      <c r="A35" s="386"/>
      <c r="B35" s="387"/>
      <c r="C35" s="388"/>
      <c r="D35" s="388"/>
      <c r="E35" s="380"/>
      <c r="G35" s="382"/>
    </row>
    <row r="36" spans="1:7" s="381" customFormat="1" x14ac:dyDescent="0.25">
      <c r="A36" s="386"/>
      <c r="B36" s="387"/>
      <c r="C36" s="388"/>
      <c r="D36" s="388"/>
      <c r="E36" s="380"/>
      <c r="G36" s="382"/>
    </row>
    <row r="37" spans="1:7" s="381" customFormat="1" x14ac:dyDescent="0.25">
      <c r="A37" s="386"/>
      <c r="B37" s="387"/>
      <c r="C37" s="388"/>
      <c r="D37" s="388"/>
      <c r="E37" s="380"/>
      <c r="G37" s="382"/>
    </row>
    <row r="38" spans="1:7" s="381" customFormat="1" ht="15.75" thickBot="1" x14ac:dyDescent="0.3">
      <c r="A38" s="386"/>
      <c r="B38" s="387"/>
      <c r="C38" s="388"/>
      <c r="D38" s="388"/>
      <c r="E38" s="380"/>
      <c r="G38" s="382"/>
    </row>
    <row r="39" spans="1:7" s="381" customFormat="1" ht="15.75" thickBot="1" x14ac:dyDescent="0.3">
      <c r="A39" s="395" t="s">
        <v>453</v>
      </c>
      <c r="B39" s="396" t="s">
        <v>1273</v>
      </c>
      <c r="C39" s="397"/>
      <c r="D39" s="424"/>
      <c r="E39" s="425"/>
      <c r="F39" s="426"/>
    </row>
    <row r="40" spans="1:7" ht="15.75" thickBot="1" x14ac:dyDescent="0.3">
      <c r="A40" s="401" t="s">
        <v>3</v>
      </c>
      <c r="B40" s="402" t="s">
        <v>4</v>
      </c>
      <c r="C40" s="402" t="s">
        <v>12</v>
      </c>
      <c r="D40" s="403" t="s">
        <v>13</v>
      </c>
      <c r="E40" s="402" t="s">
        <v>14</v>
      </c>
      <c r="F40" s="404" t="s">
        <v>5</v>
      </c>
    </row>
    <row r="41" spans="1:7" s="381" customFormat="1" ht="75" x14ac:dyDescent="0.25">
      <c r="A41" s="409" t="s">
        <v>7</v>
      </c>
      <c r="B41" s="410" t="s">
        <v>1274</v>
      </c>
      <c r="C41" s="411" t="s">
        <v>96</v>
      </c>
      <c r="D41" s="411">
        <v>30</v>
      </c>
      <c r="E41" s="9">
        <v>0</v>
      </c>
      <c r="F41" s="412">
        <f>D41*E41</f>
        <v>0</v>
      </c>
    </row>
    <row r="42" spans="1:7" s="381" customFormat="1" ht="60" x14ac:dyDescent="0.25">
      <c r="A42" s="409" t="s">
        <v>8</v>
      </c>
      <c r="B42" s="410" t="s">
        <v>1275</v>
      </c>
      <c r="C42" s="411" t="s">
        <v>66</v>
      </c>
      <c r="D42" s="411">
        <v>30</v>
      </c>
      <c r="E42" s="9">
        <v>0</v>
      </c>
      <c r="F42" s="412">
        <f t="shared" ref="F42:F51" si="0">D42*E42</f>
        <v>0</v>
      </c>
    </row>
    <row r="43" spans="1:7" s="381" customFormat="1" ht="105" x14ac:dyDescent="0.25">
      <c r="A43" s="409" t="s">
        <v>960</v>
      </c>
      <c r="B43" s="410" t="s">
        <v>1276</v>
      </c>
      <c r="C43" s="411" t="s">
        <v>911</v>
      </c>
      <c r="D43" s="411">
        <f>50*0.8</f>
        <v>40</v>
      </c>
      <c r="E43" s="9">
        <v>0</v>
      </c>
      <c r="F43" s="412">
        <f t="shared" si="0"/>
        <v>0</v>
      </c>
    </row>
    <row r="44" spans="1:7" s="381" customFormat="1" ht="45" x14ac:dyDescent="0.25">
      <c r="A44" s="409" t="s">
        <v>961</v>
      </c>
      <c r="B44" s="410" t="s">
        <v>1277</v>
      </c>
      <c r="C44" s="411" t="s">
        <v>66</v>
      </c>
      <c r="D44" s="411">
        <v>25</v>
      </c>
      <c r="E44" s="9">
        <v>0</v>
      </c>
      <c r="F44" s="412">
        <f t="shared" si="0"/>
        <v>0</v>
      </c>
    </row>
    <row r="45" spans="1:7" s="381" customFormat="1" ht="45" x14ac:dyDescent="0.25">
      <c r="A45" s="409" t="s">
        <v>1239</v>
      </c>
      <c r="B45" s="410" t="s">
        <v>1278</v>
      </c>
      <c r="C45" s="411" t="s">
        <v>66</v>
      </c>
      <c r="D45" s="411">
        <v>40</v>
      </c>
      <c r="E45" s="9">
        <v>0</v>
      </c>
      <c r="F45" s="412">
        <f t="shared" si="0"/>
        <v>0</v>
      </c>
    </row>
    <row r="46" spans="1:7" s="381" customFormat="1" ht="60" x14ac:dyDescent="0.25">
      <c r="A46" s="409" t="s">
        <v>1241</v>
      </c>
      <c r="B46" s="410" t="s">
        <v>1279</v>
      </c>
      <c r="C46" s="411" t="s">
        <v>96</v>
      </c>
      <c r="D46" s="411">
        <v>50</v>
      </c>
      <c r="E46" s="9">
        <v>0</v>
      </c>
      <c r="F46" s="412">
        <f t="shared" si="0"/>
        <v>0</v>
      </c>
    </row>
    <row r="47" spans="1:7" s="381" customFormat="1" ht="60" x14ac:dyDescent="0.25">
      <c r="A47" s="409" t="s">
        <v>1243</v>
      </c>
      <c r="B47" s="410" t="s">
        <v>1280</v>
      </c>
      <c r="C47" s="411" t="s">
        <v>66</v>
      </c>
      <c r="D47" s="411">
        <v>2</v>
      </c>
      <c r="E47" s="9">
        <v>0</v>
      </c>
      <c r="F47" s="412">
        <f t="shared" si="0"/>
        <v>0</v>
      </c>
    </row>
    <row r="48" spans="1:7" s="381" customFormat="1" ht="60" x14ac:dyDescent="0.25">
      <c r="A48" s="409" t="s">
        <v>1245</v>
      </c>
      <c r="B48" s="410" t="s">
        <v>1281</v>
      </c>
      <c r="C48" s="411" t="s">
        <v>96</v>
      </c>
      <c r="D48" s="411">
        <v>10</v>
      </c>
      <c r="E48" s="9">
        <v>0</v>
      </c>
      <c r="F48" s="412">
        <f t="shared" si="0"/>
        <v>0</v>
      </c>
    </row>
    <row r="49" spans="1:7" s="381" customFormat="1" ht="45" x14ac:dyDescent="0.25">
      <c r="A49" s="409" t="s">
        <v>1247</v>
      </c>
      <c r="B49" s="410" t="s">
        <v>1282</v>
      </c>
      <c r="C49" s="411" t="s">
        <v>18</v>
      </c>
      <c r="D49" s="411">
        <v>1</v>
      </c>
      <c r="E49" s="9">
        <v>0</v>
      </c>
      <c r="F49" s="412">
        <f t="shared" si="0"/>
        <v>0</v>
      </c>
    </row>
    <row r="50" spans="1:7" s="381" customFormat="1" ht="30" x14ac:dyDescent="0.25">
      <c r="A50" s="409" t="s">
        <v>1249</v>
      </c>
      <c r="B50" s="410" t="s">
        <v>1283</v>
      </c>
      <c r="C50" s="411" t="s">
        <v>66</v>
      </c>
      <c r="D50" s="411">
        <v>2</v>
      </c>
      <c r="E50" s="9">
        <v>0</v>
      </c>
      <c r="F50" s="412">
        <f t="shared" si="0"/>
        <v>0</v>
      </c>
    </row>
    <row r="51" spans="1:7" s="381" customFormat="1" ht="75.75" thickBot="1" x14ac:dyDescent="0.3">
      <c r="A51" s="409" t="s">
        <v>1251</v>
      </c>
      <c r="B51" s="410" t="s">
        <v>1284</v>
      </c>
      <c r="C51" s="411" t="s">
        <v>66</v>
      </c>
      <c r="D51" s="411">
        <v>5</v>
      </c>
      <c r="E51" s="9">
        <v>0</v>
      </c>
      <c r="F51" s="413">
        <f t="shared" si="0"/>
        <v>0</v>
      </c>
    </row>
    <row r="52" spans="1:7" s="381" customFormat="1" ht="15.75" thickBot="1" x14ac:dyDescent="0.3">
      <c r="A52" s="414"/>
      <c r="B52" s="415"/>
      <c r="C52" s="377"/>
      <c r="E52" s="607" t="s">
        <v>1285</v>
      </c>
      <c r="F52" s="417">
        <f>SUM(F41:F51)</f>
        <v>0</v>
      </c>
    </row>
    <row r="53" spans="1:7" s="381" customFormat="1" x14ac:dyDescent="0.25">
      <c r="A53" s="414"/>
      <c r="B53" s="595"/>
      <c r="C53" s="368"/>
      <c r="D53" s="377"/>
      <c r="E53" s="608"/>
      <c r="G53" s="382"/>
    </row>
    <row r="54" spans="1:7" s="381" customFormat="1" x14ac:dyDescent="0.25">
      <c r="A54" s="414"/>
      <c r="B54" s="595"/>
      <c r="C54" s="368"/>
      <c r="D54" s="377"/>
      <c r="E54" s="608"/>
      <c r="G54" s="382"/>
    </row>
    <row r="55" spans="1:7" ht="15.75" thickBot="1" x14ac:dyDescent="0.3">
      <c r="E55" s="609"/>
    </row>
    <row r="56" spans="1:7" s="381" customFormat="1" ht="15.75" thickBot="1" x14ac:dyDescent="0.3">
      <c r="A56" s="395">
        <v>2</v>
      </c>
      <c r="B56" s="396" t="s">
        <v>1286</v>
      </c>
      <c r="C56" s="397"/>
      <c r="D56" s="424"/>
      <c r="E56" s="605"/>
      <c r="F56" s="426"/>
    </row>
    <row r="57" spans="1:7" ht="15.75" thickBot="1" x14ac:dyDescent="0.3">
      <c r="A57" s="401" t="s">
        <v>3</v>
      </c>
      <c r="B57" s="402" t="s">
        <v>4</v>
      </c>
      <c r="C57" s="402" t="s">
        <v>12</v>
      </c>
      <c r="D57" s="403" t="s">
        <v>13</v>
      </c>
      <c r="E57" s="606" t="s">
        <v>14</v>
      </c>
      <c r="F57" s="404" t="s">
        <v>5</v>
      </c>
    </row>
    <row r="58" spans="1:7" s="381" customFormat="1" x14ac:dyDescent="0.25">
      <c r="A58" s="409" t="s">
        <v>9</v>
      </c>
      <c r="B58" s="410" t="s">
        <v>1287</v>
      </c>
      <c r="C58" s="411" t="s">
        <v>96</v>
      </c>
      <c r="D58" s="411">
        <v>10</v>
      </c>
      <c r="E58" s="9">
        <v>0</v>
      </c>
      <c r="F58" s="412">
        <f>D58*E58</f>
        <v>0</v>
      </c>
    </row>
    <row r="59" spans="1:7" s="381" customFormat="1" ht="75" x14ac:dyDescent="0.25">
      <c r="A59" s="409" t="s">
        <v>10</v>
      </c>
      <c r="B59" s="410" t="s">
        <v>1288</v>
      </c>
      <c r="C59" s="411" t="s">
        <v>96</v>
      </c>
      <c r="D59" s="411">
        <v>8</v>
      </c>
      <c r="E59" s="9">
        <v>0</v>
      </c>
      <c r="F59" s="412">
        <f t="shared" ref="F59:F85" si="1">D59*E59</f>
        <v>0</v>
      </c>
    </row>
    <row r="60" spans="1:7" s="381" customFormat="1" ht="60" x14ac:dyDescent="0.25">
      <c r="A60" s="409" t="s">
        <v>1289</v>
      </c>
      <c r="B60" s="410" t="s">
        <v>1290</v>
      </c>
      <c r="C60" s="411" t="s">
        <v>96</v>
      </c>
      <c r="D60" s="411">
        <v>20</v>
      </c>
      <c r="E60" s="9">
        <v>0</v>
      </c>
      <c r="F60" s="412">
        <f t="shared" si="1"/>
        <v>0</v>
      </c>
    </row>
    <row r="61" spans="1:7" s="381" customFormat="1" ht="45" x14ac:dyDescent="0.25">
      <c r="A61" s="409" t="s">
        <v>1291</v>
      </c>
      <c r="B61" s="410" t="s">
        <v>1292</v>
      </c>
      <c r="C61" s="411" t="s">
        <v>96</v>
      </c>
      <c r="D61" s="411">
        <v>20</v>
      </c>
      <c r="E61" s="9">
        <v>0</v>
      </c>
      <c r="F61" s="412">
        <f t="shared" si="1"/>
        <v>0</v>
      </c>
    </row>
    <row r="62" spans="1:7" s="381" customFormat="1" ht="45" x14ac:dyDescent="0.25">
      <c r="A62" s="409" t="s">
        <v>1293</v>
      </c>
      <c r="B62" s="410" t="s">
        <v>1294</v>
      </c>
      <c r="C62" s="411" t="s">
        <v>96</v>
      </c>
      <c r="D62" s="411">
        <v>20</v>
      </c>
      <c r="E62" s="9">
        <v>0</v>
      </c>
      <c r="F62" s="412">
        <f t="shared" si="1"/>
        <v>0</v>
      </c>
    </row>
    <row r="63" spans="1:7" s="381" customFormat="1" ht="30" x14ac:dyDescent="0.25">
      <c r="A63" s="409" t="s">
        <v>1295</v>
      </c>
      <c r="B63" s="410" t="s">
        <v>1296</v>
      </c>
      <c r="C63" s="411" t="s">
        <v>96</v>
      </c>
      <c r="D63" s="411">
        <v>30</v>
      </c>
      <c r="E63" s="9">
        <v>0</v>
      </c>
      <c r="F63" s="412">
        <f t="shared" si="1"/>
        <v>0</v>
      </c>
    </row>
    <row r="64" spans="1:7" s="381" customFormat="1" x14ac:dyDescent="0.25">
      <c r="A64" s="409" t="s">
        <v>1297</v>
      </c>
      <c r="B64" s="410" t="s">
        <v>1298</v>
      </c>
      <c r="C64" s="411" t="s">
        <v>96</v>
      </c>
      <c r="D64" s="411">
        <v>30</v>
      </c>
      <c r="E64" s="9">
        <v>0</v>
      </c>
      <c r="F64" s="412">
        <f t="shared" si="1"/>
        <v>0</v>
      </c>
    </row>
    <row r="65" spans="1:6" s="381" customFormat="1" ht="45" x14ac:dyDescent="0.25">
      <c r="A65" s="409" t="s">
        <v>1299</v>
      </c>
      <c r="B65" s="410" t="s">
        <v>1300</v>
      </c>
      <c r="C65" s="411" t="s">
        <v>66</v>
      </c>
      <c r="D65" s="411">
        <v>7</v>
      </c>
      <c r="E65" s="9">
        <v>0</v>
      </c>
      <c r="F65" s="412">
        <f t="shared" si="1"/>
        <v>0</v>
      </c>
    </row>
    <row r="66" spans="1:6" s="381" customFormat="1" ht="45" x14ac:dyDescent="0.25">
      <c r="A66" s="409" t="s">
        <v>1301</v>
      </c>
      <c r="B66" s="410" t="s">
        <v>1302</v>
      </c>
      <c r="C66" s="411" t="s">
        <v>66</v>
      </c>
      <c r="D66" s="411">
        <v>5</v>
      </c>
      <c r="E66" s="9">
        <v>0</v>
      </c>
      <c r="F66" s="412">
        <f t="shared" si="1"/>
        <v>0</v>
      </c>
    </row>
    <row r="67" spans="1:6" s="381" customFormat="1" ht="30" x14ac:dyDescent="0.25">
      <c r="A67" s="409" t="s">
        <v>1303</v>
      </c>
      <c r="B67" s="410" t="s">
        <v>1304</v>
      </c>
      <c r="C67" s="411" t="s">
        <v>66</v>
      </c>
      <c r="D67" s="411">
        <v>4</v>
      </c>
      <c r="E67" s="9">
        <v>0</v>
      </c>
      <c r="F67" s="412">
        <f t="shared" si="1"/>
        <v>0</v>
      </c>
    </row>
    <row r="68" spans="1:6" s="381" customFormat="1" ht="30" x14ac:dyDescent="0.25">
      <c r="A68" s="409" t="s">
        <v>1305</v>
      </c>
      <c r="B68" s="410" t="s">
        <v>1306</v>
      </c>
      <c r="C68" s="411" t="s">
        <v>66</v>
      </c>
      <c r="D68" s="411">
        <v>2</v>
      </c>
      <c r="E68" s="9">
        <v>0</v>
      </c>
      <c r="F68" s="412">
        <f t="shared" si="1"/>
        <v>0</v>
      </c>
    </row>
    <row r="69" spans="1:6" s="381" customFormat="1" ht="30" x14ac:dyDescent="0.25">
      <c r="A69" s="409" t="s">
        <v>1307</v>
      </c>
      <c r="B69" s="410" t="s">
        <v>1308</v>
      </c>
      <c r="C69" s="411" t="s">
        <v>66</v>
      </c>
      <c r="D69" s="411">
        <v>1</v>
      </c>
      <c r="E69" s="9">
        <v>0</v>
      </c>
      <c r="F69" s="412">
        <f t="shared" si="1"/>
        <v>0</v>
      </c>
    </row>
    <row r="70" spans="1:6" s="381" customFormat="1" ht="30" x14ac:dyDescent="0.25">
      <c r="A70" s="409" t="s">
        <v>1309</v>
      </c>
      <c r="B70" s="410" t="s">
        <v>1310</v>
      </c>
      <c r="C70" s="411" t="s">
        <v>66</v>
      </c>
      <c r="D70" s="411">
        <v>8</v>
      </c>
      <c r="E70" s="9">
        <v>0</v>
      </c>
      <c r="F70" s="412">
        <f t="shared" si="1"/>
        <v>0</v>
      </c>
    </row>
    <row r="71" spans="1:6" s="381" customFormat="1" ht="30" x14ac:dyDescent="0.25">
      <c r="A71" s="409" t="s">
        <v>1311</v>
      </c>
      <c r="B71" s="410" t="s">
        <v>1312</v>
      </c>
      <c r="C71" s="411" t="s">
        <v>66</v>
      </c>
      <c r="D71" s="411">
        <v>2</v>
      </c>
      <c r="E71" s="9">
        <v>0</v>
      </c>
      <c r="F71" s="412">
        <f t="shared" si="1"/>
        <v>0</v>
      </c>
    </row>
    <row r="72" spans="1:6" s="381" customFormat="1" x14ac:dyDescent="0.25">
      <c r="A72" s="409" t="s">
        <v>1313</v>
      </c>
      <c r="B72" s="410" t="s">
        <v>1314</v>
      </c>
      <c r="C72" s="411" t="s">
        <v>96</v>
      </c>
      <c r="D72" s="411">
        <v>65</v>
      </c>
      <c r="E72" s="9">
        <v>0</v>
      </c>
      <c r="F72" s="412">
        <f t="shared" si="1"/>
        <v>0</v>
      </c>
    </row>
    <row r="73" spans="1:6" s="381" customFormat="1" x14ac:dyDescent="0.25">
      <c r="A73" s="409" t="s">
        <v>1315</v>
      </c>
      <c r="B73" s="410" t="s">
        <v>1316</v>
      </c>
      <c r="C73" s="411" t="s">
        <v>96</v>
      </c>
      <c r="D73" s="411">
        <v>10</v>
      </c>
      <c r="E73" s="9">
        <v>0</v>
      </c>
      <c r="F73" s="412">
        <f t="shared" si="1"/>
        <v>0</v>
      </c>
    </row>
    <row r="74" spans="1:6" s="381" customFormat="1" x14ac:dyDescent="0.25">
      <c r="A74" s="409" t="s">
        <v>1317</v>
      </c>
      <c r="B74" s="410" t="s">
        <v>1318</v>
      </c>
      <c r="C74" s="411" t="s">
        <v>96</v>
      </c>
      <c r="D74" s="411">
        <v>27</v>
      </c>
      <c r="E74" s="9">
        <v>0</v>
      </c>
      <c r="F74" s="412">
        <f t="shared" si="1"/>
        <v>0</v>
      </c>
    </row>
    <row r="75" spans="1:6" s="381" customFormat="1" x14ac:dyDescent="0.25">
      <c r="A75" s="409" t="s">
        <v>1319</v>
      </c>
      <c r="B75" s="410" t="s">
        <v>1320</v>
      </c>
      <c r="C75" s="411" t="s">
        <v>96</v>
      </c>
      <c r="D75" s="411">
        <v>20</v>
      </c>
      <c r="E75" s="9">
        <v>0</v>
      </c>
      <c r="F75" s="412">
        <f t="shared" si="1"/>
        <v>0</v>
      </c>
    </row>
    <row r="76" spans="1:6" s="381" customFormat="1" x14ac:dyDescent="0.25">
      <c r="A76" s="409" t="s">
        <v>1321</v>
      </c>
      <c r="B76" s="410" t="s">
        <v>1322</v>
      </c>
      <c r="C76" s="411" t="s">
        <v>96</v>
      </c>
      <c r="D76" s="411">
        <v>30</v>
      </c>
      <c r="E76" s="9">
        <v>0</v>
      </c>
      <c r="F76" s="412">
        <f t="shared" si="1"/>
        <v>0</v>
      </c>
    </row>
    <row r="77" spans="1:6" s="381" customFormat="1" x14ac:dyDescent="0.25">
      <c r="A77" s="409" t="s">
        <v>1323</v>
      </c>
      <c r="B77" s="410" t="s">
        <v>1324</v>
      </c>
      <c r="C77" s="411" t="s">
        <v>96</v>
      </c>
      <c r="D77" s="411">
        <v>30</v>
      </c>
      <c r="E77" s="9">
        <v>0</v>
      </c>
      <c r="F77" s="412">
        <f t="shared" si="1"/>
        <v>0</v>
      </c>
    </row>
    <row r="78" spans="1:6" s="381" customFormat="1" x14ac:dyDescent="0.25">
      <c r="A78" s="409" t="s">
        <v>1325</v>
      </c>
      <c r="B78" s="410" t="s">
        <v>1326</v>
      </c>
      <c r="C78" s="411" t="s">
        <v>96</v>
      </c>
      <c r="D78" s="411">
        <v>40</v>
      </c>
      <c r="E78" s="9">
        <v>0</v>
      </c>
      <c r="F78" s="412">
        <f t="shared" si="1"/>
        <v>0</v>
      </c>
    </row>
    <row r="79" spans="1:6" s="381" customFormat="1" x14ac:dyDescent="0.25">
      <c r="A79" s="409" t="s">
        <v>1327</v>
      </c>
      <c r="B79" s="410" t="s">
        <v>1328</v>
      </c>
      <c r="C79" s="411" t="s">
        <v>96</v>
      </c>
      <c r="D79" s="411">
        <v>50</v>
      </c>
      <c r="E79" s="9">
        <v>0</v>
      </c>
      <c r="F79" s="412">
        <f t="shared" si="1"/>
        <v>0</v>
      </c>
    </row>
    <row r="80" spans="1:6" s="381" customFormat="1" x14ac:dyDescent="0.25">
      <c r="A80" s="409" t="s">
        <v>1329</v>
      </c>
      <c r="B80" s="410" t="s">
        <v>1330</v>
      </c>
      <c r="C80" s="411" t="s">
        <v>18</v>
      </c>
      <c r="D80" s="411">
        <v>1</v>
      </c>
      <c r="E80" s="9">
        <v>0</v>
      </c>
      <c r="F80" s="412">
        <f t="shared" si="1"/>
        <v>0</v>
      </c>
    </row>
    <row r="81" spans="1:6" s="381" customFormat="1" x14ac:dyDescent="0.25">
      <c r="A81" s="409" t="s">
        <v>1331</v>
      </c>
      <c r="B81" s="410" t="s">
        <v>1332</v>
      </c>
      <c r="C81" s="411" t="s">
        <v>18</v>
      </c>
      <c r="D81" s="411">
        <v>1</v>
      </c>
      <c r="E81" s="9">
        <v>0</v>
      </c>
      <c r="F81" s="412">
        <f t="shared" si="1"/>
        <v>0</v>
      </c>
    </row>
    <row r="82" spans="1:6" s="381" customFormat="1" ht="45" x14ac:dyDescent="0.25">
      <c r="A82" s="409" t="s">
        <v>1333</v>
      </c>
      <c r="B82" s="410" t="s">
        <v>1334</v>
      </c>
      <c r="C82" s="411" t="s">
        <v>18</v>
      </c>
      <c r="D82" s="411">
        <v>1</v>
      </c>
      <c r="E82" s="9">
        <v>0</v>
      </c>
      <c r="F82" s="412">
        <f t="shared" si="1"/>
        <v>0</v>
      </c>
    </row>
    <row r="83" spans="1:6" s="381" customFormat="1" ht="60" x14ac:dyDescent="0.25">
      <c r="A83" s="409" t="s">
        <v>1335</v>
      </c>
      <c r="B83" s="410" t="s">
        <v>1336</v>
      </c>
      <c r="C83" s="411" t="s">
        <v>18</v>
      </c>
      <c r="D83" s="411">
        <v>1</v>
      </c>
      <c r="E83" s="9">
        <v>0</v>
      </c>
      <c r="F83" s="412">
        <f t="shared" si="1"/>
        <v>0</v>
      </c>
    </row>
    <row r="84" spans="1:6" s="381" customFormat="1" x14ac:dyDescent="0.25">
      <c r="A84" s="409" t="s">
        <v>1337</v>
      </c>
      <c r="B84" s="410" t="s">
        <v>1338</v>
      </c>
      <c r="C84" s="411" t="s">
        <v>18</v>
      </c>
      <c r="D84" s="411">
        <v>1</v>
      </c>
      <c r="E84" s="9">
        <v>0</v>
      </c>
      <c r="F84" s="412">
        <f t="shared" si="1"/>
        <v>0</v>
      </c>
    </row>
    <row r="85" spans="1:6" s="381" customFormat="1" ht="45.75" thickBot="1" x14ac:dyDescent="0.3">
      <c r="A85" s="409" t="s">
        <v>1339</v>
      </c>
      <c r="B85" s="410" t="s">
        <v>1340</v>
      </c>
      <c r="C85" s="411" t="s">
        <v>18</v>
      </c>
      <c r="D85" s="411">
        <v>1</v>
      </c>
      <c r="E85" s="9">
        <v>0</v>
      </c>
      <c r="F85" s="413">
        <f t="shared" si="1"/>
        <v>0</v>
      </c>
    </row>
    <row r="86" spans="1:6" s="381" customFormat="1" ht="15.75" thickBot="1" x14ac:dyDescent="0.3">
      <c r="A86" s="414"/>
      <c r="B86" s="415"/>
      <c r="C86" s="377"/>
      <c r="E86" s="416" t="s">
        <v>1341</v>
      </c>
      <c r="F86" s="417">
        <f>SUM(F58:F85)</f>
        <v>0</v>
      </c>
    </row>
    <row r="87" spans="1:6" s="381" customFormat="1" ht="15.75" thickBot="1" x14ac:dyDescent="0.3">
      <c r="A87" s="427"/>
      <c r="B87" s="428"/>
      <c r="C87" s="429"/>
      <c r="D87" s="430"/>
      <c r="E87" s="431"/>
    </row>
    <row r="88" spans="1:6" s="381" customFormat="1" ht="15.75" thickBot="1" x14ac:dyDescent="0.3">
      <c r="A88" s="395">
        <v>3</v>
      </c>
      <c r="B88" s="396" t="s">
        <v>1342</v>
      </c>
      <c r="C88" s="397"/>
      <c r="D88" s="424"/>
      <c r="E88" s="425"/>
      <c r="F88" s="426"/>
    </row>
    <row r="89" spans="1:6" ht="15.75" thickBot="1" x14ac:dyDescent="0.3">
      <c r="A89" s="401" t="s">
        <v>3</v>
      </c>
      <c r="B89" s="402" t="s">
        <v>4</v>
      </c>
      <c r="C89" s="402" t="s">
        <v>12</v>
      </c>
      <c r="D89" s="403" t="s">
        <v>13</v>
      </c>
      <c r="E89" s="402" t="s">
        <v>14</v>
      </c>
      <c r="F89" s="404" t="s">
        <v>5</v>
      </c>
    </row>
    <row r="90" spans="1:6" s="381" customFormat="1" x14ac:dyDescent="0.25">
      <c r="A90" s="405"/>
      <c r="B90" s="708" t="s">
        <v>1343</v>
      </c>
      <c r="C90" s="709"/>
      <c r="D90" s="709"/>
      <c r="E90" s="709"/>
      <c r="F90" s="408"/>
    </row>
    <row r="91" spans="1:6" s="381" customFormat="1" ht="30" x14ac:dyDescent="0.25">
      <c r="A91" s="409" t="s">
        <v>1344</v>
      </c>
      <c r="B91" s="410" t="s">
        <v>1345</v>
      </c>
      <c r="C91" s="411" t="s">
        <v>18</v>
      </c>
      <c r="D91" s="411">
        <v>1</v>
      </c>
      <c r="E91" s="9">
        <v>0</v>
      </c>
      <c r="F91" s="412">
        <f>D91*E91</f>
        <v>0</v>
      </c>
    </row>
    <row r="92" spans="1:6" s="381" customFormat="1" ht="30" x14ac:dyDescent="0.25">
      <c r="A92" s="409" t="s">
        <v>1346</v>
      </c>
      <c r="B92" s="410" t="s">
        <v>1347</v>
      </c>
      <c r="C92" s="411" t="s">
        <v>66</v>
      </c>
      <c r="D92" s="411">
        <v>1</v>
      </c>
      <c r="E92" s="9">
        <v>0</v>
      </c>
      <c r="F92" s="412">
        <f t="shared" ref="F92:F141" si="2">D92*E92</f>
        <v>0</v>
      </c>
    </row>
    <row r="93" spans="1:6" s="381" customFormat="1" ht="30" x14ac:dyDescent="0.25">
      <c r="A93" s="409" t="s">
        <v>1348</v>
      </c>
      <c r="B93" s="410" t="s">
        <v>1349</v>
      </c>
      <c r="C93" s="411" t="s">
        <v>66</v>
      </c>
      <c r="D93" s="411">
        <v>1</v>
      </c>
      <c r="E93" s="9">
        <v>0</v>
      </c>
      <c r="F93" s="412">
        <f t="shared" si="2"/>
        <v>0</v>
      </c>
    </row>
    <row r="94" spans="1:6" s="381" customFormat="1" ht="45" x14ac:dyDescent="0.25">
      <c r="A94" s="409" t="s">
        <v>1350</v>
      </c>
      <c r="B94" s="410" t="s">
        <v>1351</v>
      </c>
      <c r="C94" s="411" t="s">
        <v>66</v>
      </c>
      <c r="D94" s="411">
        <v>1</v>
      </c>
      <c r="E94" s="9">
        <v>0</v>
      </c>
      <c r="F94" s="412">
        <f t="shared" si="2"/>
        <v>0</v>
      </c>
    </row>
    <row r="95" spans="1:6" s="381" customFormat="1" ht="45" x14ac:dyDescent="0.25">
      <c r="A95" s="409" t="s">
        <v>1352</v>
      </c>
      <c r="B95" s="410" t="s">
        <v>1353</v>
      </c>
      <c r="C95" s="411" t="s">
        <v>66</v>
      </c>
      <c r="D95" s="411">
        <v>1</v>
      </c>
      <c r="E95" s="9">
        <v>0</v>
      </c>
      <c r="F95" s="412">
        <f t="shared" si="2"/>
        <v>0</v>
      </c>
    </row>
    <row r="96" spans="1:6" s="381" customFormat="1" ht="45" x14ac:dyDescent="0.25">
      <c r="A96" s="409" t="s">
        <v>1354</v>
      </c>
      <c r="B96" s="410" t="s">
        <v>1355</v>
      </c>
      <c r="C96" s="411" t="s">
        <v>66</v>
      </c>
      <c r="D96" s="411">
        <v>1</v>
      </c>
      <c r="E96" s="9">
        <v>0</v>
      </c>
      <c r="F96" s="412">
        <f t="shared" si="2"/>
        <v>0</v>
      </c>
    </row>
    <row r="97" spans="1:6" s="381" customFormat="1" ht="45" x14ac:dyDescent="0.25">
      <c r="A97" s="409" t="s">
        <v>1356</v>
      </c>
      <c r="B97" s="410" t="s">
        <v>1357</v>
      </c>
      <c r="C97" s="411" t="s">
        <v>66</v>
      </c>
      <c r="D97" s="411">
        <v>1</v>
      </c>
      <c r="E97" s="9">
        <v>0</v>
      </c>
      <c r="F97" s="412">
        <f t="shared" si="2"/>
        <v>0</v>
      </c>
    </row>
    <row r="98" spans="1:6" s="381" customFormat="1" x14ac:dyDescent="0.25">
      <c r="A98" s="409" t="s">
        <v>1358</v>
      </c>
      <c r="B98" s="410" t="s">
        <v>1359</v>
      </c>
      <c r="C98" s="411" t="s">
        <v>18</v>
      </c>
      <c r="D98" s="411">
        <v>1</v>
      </c>
      <c r="E98" s="9">
        <v>0</v>
      </c>
      <c r="F98" s="412">
        <f t="shared" si="2"/>
        <v>0</v>
      </c>
    </row>
    <row r="99" spans="1:6" s="381" customFormat="1" x14ac:dyDescent="0.25">
      <c r="A99" s="409" t="s">
        <v>1360</v>
      </c>
      <c r="B99" s="410" t="s">
        <v>1361</v>
      </c>
      <c r="C99" s="411" t="s">
        <v>18</v>
      </c>
      <c r="D99" s="411">
        <v>1</v>
      </c>
      <c r="E99" s="9">
        <v>0</v>
      </c>
      <c r="F99" s="412">
        <f t="shared" si="2"/>
        <v>0</v>
      </c>
    </row>
    <row r="100" spans="1:6" s="381" customFormat="1" ht="30" x14ac:dyDescent="0.25">
      <c r="A100" s="409" t="s">
        <v>1362</v>
      </c>
      <c r="B100" s="410" t="s">
        <v>1363</v>
      </c>
      <c r="C100" s="411" t="s">
        <v>66</v>
      </c>
      <c r="D100" s="411">
        <v>1</v>
      </c>
      <c r="E100" s="9">
        <v>0</v>
      </c>
      <c r="F100" s="412">
        <f t="shared" si="2"/>
        <v>0</v>
      </c>
    </row>
    <row r="101" spans="1:6" s="381" customFormat="1" ht="45" x14ac:dyDescent="0.25">
      <c r="A101" s="409" t="s">
        <v>1364</v>
      </c>
      <c r="B101" s="410" t="s">
        <v>1365</v>
      </c>
      <c r="C101" s="411" t="s">
        <v>66</v>
      </c>
      <c r="D101" s="411">
        <v>4</v>
      </c>
      <c r="E101" s="9">
        <v>0</v>
      </c>
      <c r="F101" s="412">
        <f t="shared" si="2"/>
        <v>0</v>
      </c>
    </row>
    <row r="102" spans="1:6" s="381" customFormat="1" ht="45" x14ac:dyDescent="0.25">
      <c r="A102" s="409" t="s">
        <v>1366</v>
      </c>
      <c r="B102" s="410" t="s">
        <v>1367</v>
      </c>
      <c r="C102" s="411" t="s">
        <v>66</v>
      </c>
      <c r="D102" s="411">
        <v>4</v>
      </c>
      <c r="E102" s="9">
        <v>0</v>
      </c>
      <c r="F102" s="412">
        <f t="shared" si="2"/>
        <v>0</v>
      </c>
    </row>
    <row r="103" spans="1:6" s="381" customFormat="1" ht="45" x14ac:dyDescent="0.25">
      <c r="A103" s="409" t="s">
        <v>1368</v>
      </c>
      <c r="B103" s="410" t="s">
        <v>1369</v>
      </c>
      <c r="C103" s="411" t="s">
        <v>66</v>
      </c>
      <c r="D103" s="411">
        <v>1</v>
      </c>
      <c r="E103" s="9">
        <v>0</v>
      </c>
      <c r="F103" s="412">
        <f t="shared" si="2"/>
        <v>0</v>
      </c>
    </row>
    <row r="104" spans="1:6" s="381" customFormat="1" ht="45" x14ac:dyDescent="0.25">
      <c r="A104" s="409" t="s">
        <v>1370</v>
      </c>
      <c r="B104" s="410" t="s">
        <v>1371</v>
      </c>
      <c r="C104" s="411" t="s">
        <v>66</v>
      </c>
      <c r="D104" s="411">
        <v>6</v>
      </c>
      <c r="E104" s="9">
        <v>0</v>
      </c>
      <c r="F104" s="412">
        <f t="shared" si="2"/>
        <v>0</v>
      </c>
    </row>
    <row r="105" spans="1:6" s="381" customFormat="1" ht="45" x14ac:dyDescent="0.25">
      <c r="A105" s="409" t="s">
        <v>1372</v>
      </c>
      <c r="B105" s="410" t="s">
        <v>1373</v>
      </c>
      <c r="C105" s="411" t="s">
        <v>66</v>
      </c>
      <c r="D105" s="411">
        <v>2</v>
      </c>
      <c r="E105" s="9">
        <v>0</v>
      </c>
      <c r="F105" s="412">
        <f t="shared" si="2"/>
        <v>0</v>
      </c>
    </row>
    <row r="106" spans="1:6" s="381" customFormat="1" ht="30" x14ac:dyDescent="0.25">
      <c r="A106" s="409" t="s">
        <v>1374</v>
      </c>
      <c r="B106" s="410" t="s">
        <v>1375</v>
      </c>
      <c r="C106" s="411" t="s">
        <v>66</v>
      </c>
      <c r="D106" s="411">
        <v>4</v>
      </c>
      <c r="E106" s="9">
        <v>0</v>
      </c>
      <c r="F106" s="412">
        <f t="shared" si="2"/>
        <v>0</v>
      </c>
    </row>
    <row r="107" spans="1:6" s="381" customFormat="1" ht="30" x14ac:dyDescent="0.25">
      <c r="A107" s="409" t="s">
        <v>1376</v>
      </c>
      <c r="B107" s="410" t="s">
        <v>1377</v>
      </c>
      <c r="C107" s="411" t="s">
        <v>66</v>
      </c>
      <c r="D107" s="411">
        <v>3</v>
      </c>
      <c r="E107" s="9">
        <v>0</v>
      </c>
      <c r="F107" s="412">
        <f t="shared" si="2"/>
        <v>0</v>
      </c>
    </row>
    <row r="108" spans="1:6" s="381" customFormat="1" ht="30" x14ac:dyDescent="0.25">
      <c r="A108" s="409" t="s">
        <v>1378</v>
      </c>
      <c r="B108" s="410" t="s">
        <v>1379</v>
      </c>
      <c r="C108" s="411" t="s">
        <v>66</v>
      </c>
      <c r="D108" s="411">
        <v>1</v>
      </c>
      <c r="E108" s="9">
        <v>0</v>
      </c>
      <c r="F108" s="412">
        <f t="shared" si="2"/>
        <v>0</v>
      </c>
    </row>
    <row r="109" spans="1:6" s="381" customFormat="1" x14ac:dyDescent="0.25">
      <c r="A109" s="409" t="s">
        <v>1380</v>
      </c>
      <c r="B109" s="410" t="s">
        <v>1381</v>
      </c>
      <c r="C109" s="411" t="s">
        <v>66</v>
      </c>
      <c r="D109" s="411">
        <v>2</v>
      </c>
      <c r="E109" s="9">
        <v>0</v>
      </c>
      <c r="F109" s="412">
        <f t="shared" si="2"/>
        <v>0</v>
      </c>
    </row>
    <row r="110" spans="1:6" s="381" customFormat="1" x14ac:dyDescent="0.25">
      <c r="A110" s="409" t="s">
        <v>1382</v>
      </c>
      <c r="B110" s="410" t="s">
        <v>1383</v>
      </c>
      <c r="C110" s="411" t="s">
        <v>66</v>
      </c>
      <c r="D110" s="411">
        <v>2</v>
      </c>
      <c r="E110" s="9">
        <v>0</v>
      </c>
      <c r="F110" s="412">
        <f t="shared" si="2"/>
        <v>0</v>
      </c>
    </row>
    <row r="111" spans="1:6" s="381" customFormat="1" x14ac:dyDescent="0.25">
      <c r="A111" s="409" t="s">
        <v>1384</v>
      </c>
      <c r="B111" s="410" t="s">
        <v>1385</v>
      </c>
      <c r="C111" s="411" t="s">
        <v>66</v>
      </c>
      <c r="D111" s="411">
        <v>2</v>
      </c>
      <c r="E111" s="9">
        <v>0</v>
      </c>
      <c r="F111" s="412">
        <f t="shared" si="2"/>
        <v>0</v>
      </c>
    </row>
    <row r="112" spans="1:6" s="381" customFormat="1" x14ac:dyDescent="0.25">
      <c r="A112" s="409" t="s">
        <v>1386</v>
      </c>
      <c r="B112" s="410" t="s">
        <v>1387</v>
      </c>
      <c r="C112" s="411" t="s">
        <v>66</v>
      </c>
      <c r="D112" s="411">
        <v>2</v>
      </c>
      <c r="E112" s="9">
        <v>0</v>
      </c>
      <c r="F112" s="412">
        <f t="shared" si="2"/>
        <v>0</v>
      </c>
    </row>
    <row r="113" spans="1:6" s="381" customFormat="1" x14ac:dyDescent="0.25">
      <c r="A113" s="409" t="s">
        <v>1388</v>
      </c>
      <c r="B113" s="410" t="s">
        <v>1381</v>
      </c>
      <c r="C113" s="411" t="s">
        <v>66</v>
      </c>
      <c r="D113" s="411">
        <v>2</v>
      </c>
      <c r="E113" s="9">
        <v>0</v>
      </c>
      <c r="F113" s="412">
        <f t="shared" si="2"/>
        <v>0</v>
      </c>
    </row>
    <row r="114" spans="1:6" s="381" customFormat="1" ht="45" x14ac:dyDescent="0.25">
      <c r="A114" s="409" t="s">
        <v>1389</v>
      </c>
      <c r="B114" s="410" t="s">
        <v>1390</v>
      </c>
      <c r="C114" s="411" t="s">
        <v>1391</v>
      </c>
      <c r="D114" s="411">
        <v>1</v>
      </c>
      <c r="E114" s="9">
        <v>0</v>
      </c>
      <c r="F114" s="412">
        <f t="shared" si="2"/>
        <v>0</v>
      </c>
    </row>
    <row r="115" spans="1:6" s="381" customFormat="1" ht="30" x14ac:dyDescent="0.25">
      <c r="A115" s="409" t="s">
        <v>1392</v>
      </c>
      <c r="B115" s="410" t="s">
        <v>1393</v>
      </c>
      <c r="C115" s="411" t="s">
        <v>66</v>
      </c>
      <c r="D115" s="411">
        <v>2</v>
      </c>
      <c r="E115" s="9">
        <v>0</v>
      </c>
      <c r="F115" s="412">
        <f t="shared" si="2"/>
        <v>0</v>
      </c>
    </row>
    <row r="116" spans="1:6" s="381" customFormat="1" x14ac:dyDescent="0.25">
      <c r="A116" s="409" t="s">
        <v>1394</v>
      </c>
      <c r="B116" s="410" t="s">
        <v>1395</v>
      </c>
      <c r="C116" s="411" t="s">
        <v>66</v>
      </c>
      <c r="D116" s="411">
        <v>1</v>
      </c>
      <c r="E116" s="9">
        <v>0</v>
      </c>
      <c r="F116" s="412">
        <f t="shared" si="2"/>
        <v>0</v>
      </c>
    </row>
    <row r="117" spans="1:6" s="381" customFormat="1" ht="105" x14ac:dyDescent="0.25">
      <c r="A117" s="409" t="s">
        <v>1396</v>
      </c>
      <c r="B117" s="410" t="s">
        <v>1397</v>
      </c>
      <c r="C117" s="411" t="s">
        <v>18</v>
      </c>
      <c r="D117" s="411">
        <v>1</v>
      </c>
      <c r="E117" s="9">
        <v>0</v>
      </c>
      <c r="F117" s="412">
        <f t="shared" si="2"/>
        <v>0</v>
      </c>
    </row>
    <row r="118" spans="1:6" s="381" customFormat="1" ht="75" x14ac:dyDescent="0.25">
      <c r="A118" s="409" t="s">
        <v>1398</v>
      </c>
      <c r="B118" s="410" t="s">
        <v>1399</v>
      </c>
      <c r="C118" s="411" t="s">
        <v>18</v>
      </c>
      <c r="D118" s="411">
        <v>1</v>
      </c>
      <c r="E118" s="9">
        <v>0</v>
      </c>
      <c r="F118" s="412">
        <f t="shared" si="2"/>
        <v>0</v>
      </c>
    </row>
    <row r="119" spans="1:6" s="381" customFormat="1" x14ac:dyDescent="0.25">
      <c r="A119" s="409" t="s">
        <v>1400</v>
      </c>
      <c r="B119" s="410" t="s">
        <v>1401</v>
      </c>
      <c r="C119" s="411"/>
      <c r="D119" s="411"/>
      <c r="E119" s="9">
        <v>0</v>
      </c>
      <c r="F119" s="412">
        <f t="shared" si="2"/>
        <v>0</v>
      </c>
    </row>
    <row r="120" spans="1:6" s="381" customFormat="1" x14ac:dyDescent="0.25">
      <c r="A120" s="409" t="s">
        <v>1402</v>
      </c>
      <c r="B120" s="410" t="s">
        <v>1403</v>
      </c>
      <c r="C120" s="411" t="s">
        <v>66</v>
      </c>
      <c r="D120" s="411">
        <v>1</v>
      </c>
      <c r="E120" s="9">
        <v>0</v>
      </c>
      <c r="F120" s="412">
        <f t="shared" si="2"/>
        <v>0</v>
      </c>
    </row>
    <row r="121" spans="1:6" s="381" customFormat="1" x14ac:dyDescent="0.25">
      <c r="A121" s="409" t="s">
        <v>1404</v>
      </c>
      <c r="B121" s="410" t="s">
        <v>1405</v>
      </c>
      <c r="C121" s="411" t="s">
        <v>66</v>
      </c>
      <c r="D121" s="411">
        <v>1</v>
      </c>
      <c r="E121" s="9">
        <v>0</v>
      </c>
      <c r="F121" s="412">
        <f t="shared" si="2"/>
        <v>0</v>
      </c>
    </row>
    <row r="122" spans="1:6" s="381" customFormat="1" ht="45" x14ac:dyDescent="0.25">
      <c r="A122" s="409" t="s">
        <v>1406</v>
      </c>
      <c r="B122" s="410" t="s">
        <v>1407</v>
      </c>
      <c r="C122" s="411" t="s">
        <v>66</v>
      </c>
      <c r="D122" s="411">
        <v>1</v>
      </c>
      <c r="E122" s="9">
        <v>0</v>
      </c>
      <c r="F122" s="412">
        <f t="shared" si="2"/>
        <v>0</v>
      </c>
    </row>
    <row r="123" spans="1:6" s="381" customFormat="1" x14ac:dyDescent="0.25">
      <c r="A123" s="409" t="s">
        <v>1408</v>
      </c>
      <c r="B123" s="410" t="s">
        <v>1409</v>
      </c>
      <c r="C123" s="411" t="s">
        <v>66</v>
      </c>
      <c r="D123" s="411">
        <v>14</v>
      </c>
      <c r="E123" s="9">
        <v>0</v>
      </c>
      <c r="F123" s="412">
        <f t="shared" si="2"/>
        <v>0</v>
      </c>
    </row>
    <row r="124" spans="1:6" s="381" customFormat="1" x14ac:dyDescent="0.25">
      <c r="A124" s="409" t="s">
        <v>1410</v>
      </c>
      <c r="B124" s="410" t="s">
        <v>1411</v>
      </c>
      <c r="C124" s="411" t="s">
        <v>66</v>
      </c>
      <c r="D124" s="411">
        <v>1</v>
      </c>
      <c r="E124" s="9">
        <v>0</v>
      </c>
      <c r="F124" s="412">
        <f t="shared" si="2"/>
        <v>0</v>
      </c>
    </row>
    <row r="125" spans="1:6" s="381" customFormat="1" ht="30" x14ac:dyDescent="0.25">
      <c r="A125" s="409" t="s">
        <v>1412</v>
      </c>
      <c r="B125" s="410" t="s">
        <v>1413</v>
      </c>
      <c r="C125" s="411" t="s">
        <v>18</v>
      </c>
      <c r="D125" s="411">
        <v>1</v>
      </c>
      <c r="E125" s="9">
        <v>0</v>
      </c>
      <c r="F125" s="412">
        <f t="shared" si="2"/>
        <v>0</v>
      </c>
    </row>
    <row r="126" spans="1:6" s="381" customFormat="1" x14ac:dyDescent="0.25">
      <c r="A126" s="409" t="s">
        <v>1414</v>
      </c>
      <c r="B126" s="410" t="s">
        <v>1415</v>
      </c>
      <c r="C126" s="411" t="s">
        <v>18</v>
      </c>
      <c r="D126" s="411">
        <v>2</v>
      </c>
      <c r="E126" s="9">
        <v>0</v>
      </c>
      <c r="F126" s="412">
        <f t="shared" si="2"/>
        <v>0</v>
      </c>
    </row>
    <row r="127" spans="1:6" s="381" customFormat="1" x14ac:dyDescent="0.25">
      <c r="A127" s="409" t="s">
        <v>1416</v>
      </c>
      <c r="B127" s="410" t="s">
        <v>1417</v>
      </c>
      <c r="C127" s="411" t="s">
        <v>66</v>
      </c>
      <c r="D127" s="411">
        <v>1</v>
      </c>
      <c r="E127" s="9">
        <v>0</v>
      </c>
      <c r="F127" s="412">
        <f t="shared" si="2"/>
        <v>0</v>
      </c>
    </row>
    <row r="128" spans="1:6" s="381" customFormat="1" x14ac:dyDescent="0.25">
      <c r="A128" s="409" t="s">
        <v>1418</v>
      </c>
      <c r="B128" s="410" t="s">
        <v>1419</v>
      </c>
      <c r="C128" s="411" t="s">
        <v>66</v>
      </c>
      <c r="D128" s="411">
        <v>1</v>
      </c>
      <c r="E128" s="9">
        <v>0</v>
      </c>
      <c r="F128" s="412">
        <f t="shared" si="2"/>
        <v>0</v>
      </c>
    </row>
    <row r="129" spans="1:6" s="381" customFormat="1" x14ac:dyDescent="0.25">
      <c r="A129" s="409" t="s">
        <v>1420</v>
      </c>
      <c r="B129" s="410" t="s">
        <v>1421</v>
      </c>
      <c r="C129" s="411" t="s">
        <v>18</v>
      </c>
      <c r="D129" s="411">
        <v>1</v>
      </c>
      <c r="E129" s="9">
        <v>0</v>
      </c>
      <c r="F129" s="412">
        <f t="shared" si="2"/>
        <v>0</v>
      </c>
    </row>
    <row r="130" spans="1:6" s="381" customFormat="1" ht="30" x14ac:dyDescent="0.25">
      <c r="A130" s="409" t="s">
        <v>1422</v>
      </c>
      <c r="B130" s="410" t="s">
        <v>1423</v>
      </c>
      <c r="C130" s="411" t="s">
        <v>66</v>
      </c>
      <c r="D130" s="411">
        <v>1</v>
      </c>
      <c r="E130" s="9">
        <v>0</v>
      </c>
      <c r="F130" s="412">
        <f t="shared" si="2"/>
        <v>0</v>
      </c>
    </row>
    <row r="131" spans="1:6" s="381" customFormat="1" ht="60" x14ac:dyDescent="0.25">
      <c r="A131" s="409" t="s">
        <v>1424</v>
      </c>
      <c r="B131" s="410" t="s">
        <v>1425</v>
      </c>
      <c r="C131" s="411" t="s">
        <v>18</v>
      </c>
      <c r="D131" s="411">
        <v>2</v>
      </c>
      <c r="E131" s="9">
        <v>0</v>
      </c>
      <c r="F131" s="412">
        <f t="shared" si="2"/>
        <v>0</v>
      </c>
    </row>
    <row r="132" spans="1:6" s="381" customFormat="1" ht="45" x14ac:dyDescent="0.25">
      <c r="A132" s="409" t="s">
        <v>1426</v>
      </c>
      <c r="B132" s="410" t="s">
        <v>1427</v>
      </c>
      <c r="C132" s="411" t="s">
        <v>18</v>
      </c>
      <c r="D132" s="411">
        <v>4</v>
      </c>
      <c r="E132" s="9">
        <v>0</v>
      </c>
      <c r="F132" s="412">
        <f t="shared" si="2"/>
        <v>0</v>
      </c>
    </row>
    <row r="133" spans="1:6" s="381" customFormat="1" ht="45" x14ac:dyDescent="0.25">
      <c r="A133" s="409" t="s">
        <v>1428</v>
      </c>
      <c r="B133" s="410" t="s">
        <v>1429</v>
      </c>
      <c r="C133" s="411" t="s">
        <v>18</v>
      </c>
      <c r="D133" s="411">
        <v>1</v>
      </c>
      <c r="E133" s="9">
        <v>0</v>
      </c>
      <c r="F133" s="412">
        <f t="shared" si="2"/>
        <v>0</v>
      </c>
    </row>
    <row r="134" spans="1:6" s="381" customFormat="1" ht="45" x14ac:dyDescent="0.25">
      <c r="A134" s="409" t="s">
        <v>1430</v>
      </c>
      <c r="B134" s="410" t="s">
        <v>1431</v>
      </c>
      <c r="C134" s="411" t="s">
        <v>66</v>
      </c>
      <c r="D134" s="411">
        <v>1</v>
      </c>
      <c r="E134" s="9">
        <v>0</v>
      </c>
      <c r="F134" s="412">
        <f t="shared" si="2"/>
        <v>0</v>
      </c>
    </row>
    <row r="135" spans="1:6" s="381" customFormat="1" ht="30" x14ac:dyDescent="0.25">
      <c r="A135" s="409" t="s">
        <v>1432</v>
      </c>
      <c r="B135" s="410" t="s">
        <v>1433</v>
      </c>
      <c r="C135" s="411" t="s">
        <v>66</v>
      </c>
      <c r="D135" s="411">
        <v>1</v>
      </c>
      <c r="E135" s="9">
        <v>0</v>
      </c>
      <c r="F135" s="412">
        <f t="shared" si="2"/>
        <v>0</v>
      </c>
    </row>
    <row r="136" spans="1:6" s="381" customFormat="1" ht="105" x14ac:dyDescent="0.25">
      <c r="A136" s="409" t="s">
        <v>1434</v>
      </c>
      <c r="B136" s="410" t="s">
        <v>1435</v>
      </c>
      <c r="C136" s="411" t="s">
        <v>18</v>
      </c>
      <c r="D136" s="411">
        <v>1</v>
      </c>
      <c r="E136" s="9">
        <v>0</v>
      </c>
      <c r="F136" s="412">
        <f t="shared" si="2"/>
        <v>0</v>
      </c>
    </row>
    <row r="137" spans="1:6" s="381" customFormat="1" ht="105" x14ac:dyDescent="0.25">
      <c r="A137" s="409" t="s">
        <v>1436</v>
      </c>
      <c r="B137" s="410" t="s">
        <v>1437</v>
      </c>
      <c r="C137" s="411" t="s">
        <v>18</v>
      </c>
      <c r="D137" s="411">
        <v>1</v>
      </c>
      <c r="E137" s="9">
        <v>0</v>
      </c>
      <c r="F137" s="412">
        <f t="shared" si="2"/>
        <v>0</v>
      </c>
    </row>
    <row r="138" spans="1:6" s="381" customFormat="1" ht="105" x14ac:dyDescent="0.25">
      <c r="A138" s="409" t="s">
        <v>1438</v>
      </c>
      <c r="B138" s="410" t="s">
        <v>1435</v>
      </c>
      <c r="C138" s="411" t="s">
        <v>18</v>
      </c>
      <c r="D138" s="411">
        <v>1</v>
      </c>
      <c r="E138" s="9">
        <v>0</v>
      </c>
      <c r="F138" s="412">
        <f t="shared" si="2"/>
        <v>0</v>
      </c>
    </row>
    <row r="139" spans="1:6" s="381" customFormat="1" ht="105" x14ac:dyDescent="0.25">
      <c r="A139" s="409" t="s">
        <v>1439</v>
      </c>
      <c r="B139" s="410" t="s">
        <v>1437</v>
      </c>
      <c r="C139" s="411" t="s">
        <v>18</v>
      </c>
      <c r="D139" s="411">
        <v>1</v>
      </c>
      <c r="E139" s="9">
        <v>0</v>
      </c>
      <c r="F139" s="412">
        <f t="shared" si="2"/>
        <v>0</v>
      </c>
    </row>
    <row r="140" spans="1:6" s="381" customFormat="1" ht="60" x14ac:dyDescent="0.25">
      <c r="A140" s="409" t="s">
        <v>1440</v>
      </c>
      <c r="B140" s="410" t="s">
        <v>1441</v>
      </c>
      <c r="C140" s="411" t="s">
        <v>18</v>
      </c>
      <c r="D140" s="411">
        <v>1</v>
      </c>
      <c r="E140" s="9">
        <v>0</v>
      </c>
      <c r="F140" s="412">
        <f t="shared" si="2"/>
        <v>0</v>
      </c>
    </row>
    <row r="141" spans="1:6" s="381" customFormat="1" ht="90.75" thickBot="1" x14ac:dyDescent="0.3">
      <c r="A141" s="409" t="s">
        <v>1442</v>
      </c>
      <c r="B141" s="410" t="s">
        <v>1443</v>
      </c>
      <c r="C141" s="411" t="s">
        <v>18</v>
      </c>
      <c r="D141" s="411">
        <v>1</v>
      </c>
      <c r="E141" s="9">
        <v>0</v>
      </c>
      <c r="F141" s="413">
        <f t="shared" si="2"/>
        <v>0</v>
      </c>
    </row>
    <row r="142" spans="1:6" s="381" customFormat="1" ht="15.75" thickBot="1" x14ac:dyDescent="0.3">
      <c r="A142" s="414"/>
      <c r="B142" s="415"/>
      <c r="C142" s="377"/>
      <c r="E142" s="607" t="s">
        <v>1444</v>
      </c>
      <c r="F142" s="417">
        <f>SUM(F91:F141)</f>
        <v>0</v>
      </c>
    </row>
    <row r="143" spans="1:6" s="381" customFormat="1" x14ac:dyDescent="0.25">
      <c r="A143" s="418"/>
      <c r="B143" s="596"/>
      <c r="C143" s="419"/>
      <c r="D143" s="419"/>
      <c r="E143" s="609"/>
    </row>
    <row r="144" spans="1:6" s="381" customFormat="1" ht="15.75" thickBot="1" x14ac:dyDescent="0.3">
      <c r="A144" s="418"/>
      <c r="B144" s="596"/>
      <c r="C144" s="419"/>
      <c r="D144" s="419"/>
      <c r="E144" s="609"/>
    </row>
    <row r="145" spans="1:6" s="381" customFormat="1" ht="15.75" thickBot="1" x14ac:dyDescent="0.3">
      <c r="A145" s="395" t="s">
        <v>1221</v>
      </c>
      <c r="B145" s="396" t="s">
        <v>1445</v>
      </c>
      <c r="C145" s="397"/>
      <c r="D145" s="424"/>
      <c r="E145" s="605"/>
      <c r="F145" s="426"/>
    </row>
    <row r="146" spans="1:6" ht="15.75" thickBot="1" x14ac:dyDescent="0.3">
      <c r="A146" s="432" t="s">
        <v>3</v>
      </c>
      <c r="B146" s="433" t="s">
        <v>4</v>
      </c>
      <c r="C146" s="433" t="s">
        <v>12</v>
      </c>
      <c r="D146" s="434" t="s">
        <v>13</v>
      </c>
      <c r="E146" s="615" t="s">
        <v>14</v>
      </c>
      <c r="F146" s="435" t="s">
        <v>5</v>
      </c>
    </row>
    <row r="147" spans="1:6" s="381" customFormat="1" ht="120" x14ac:dyDescent="0.25">
      <c r="A147" s="409" t="s">
        <v>1446</v>
      </c>
      <c r="B147" s="410" t="s">
        <v>1447</v>
      </c>
      <c r="C147" s="411" t="s">
        <v>18</v>
      </c>
      <c r="D147" s="411">
        <v>1</v>
      </c>
      <c r="E147" s="9">
        <v>0</v>
      </c>
      <c r="F147" s="412">
        <f>D147*E147</f>
        <v>0</v>
      </c>
    </row>
    <row r="148" spans="1:6" s="381" customFormat="1" ht="120" x14ac:dyDescent="0.25">
      <c r="A148" s="409" t="s">
        <v>1448</v>
      </c>
      <c r="B148" s="410" t="s">
        <v>1449</v>
      </c>
      <c r="C148" s="411" t="s">
        <v>18</v>
      </c>
      <c r="D148" s="411">
        <v>1</v>
      </c>
      <c r="E148" s="9">
        <v>0</v>
      </c>
      <c r="F148" s="412">
        <f t="shared" ref="F148:F151" si="3">D148*E148</f>
        <v>0</v>
      </c>
    </row>
    <row r="149" spans="1:6" s="381" customFormat="1" ht="90" x14ac:dyDescent="0.25">
      <c r="A149" s="409" t="s">
        <v>1450</v>
      </c>
      <c r="B149" s="410" t="s">
        <v>1451</v>
      </c>
      <c r="C149" s="411" t="s">
        <v>18</v>
      </c>
      <c r="D149" s="411">
        <v>1</v>
      </c>
      <c r="E149" s="9">
        <v>0</v>
      </c>
      <c r="F149" s="412">
        <f t="shared" si="3"/>
        <v>0</v>
      </c>
    </row>
    <row r="150" spans="1:6" s="381" customFormat="1" x14ac:dyDescent="0.25">
      <c r="A150" s="409" t="s">
        <v>1452</v>
      </c>
      <c r="B150" s="410" t="s">
        <v>1453</v>
      </c>
      <c r="C150" s="411" t="s">
        <v>18</v>
      </c>
      <c r="D150" s="411">
        <v>1</v>
      </c>
      <c r="E150" s="9">
        <v>0</v>
      </c>
      <c r="F150" s="412">
        <f t="shared" si="3"/>
        <v>0</v>
      </c>
    </row>
    <row r="151" spans="1:6" s="381" customFormat="1" ht="15.75" thickBot="1" x14ac:dyDescent="0.3">
      <c r="A151" s="409" t="s">
        <v>1454</v>
      </c>
      <c r="B151" s="410" t="s">
        <v>1455</v>
      </c>
      <c r="C151" s="411" t="s">
        <v>77</v>
      </c>
      <c r="D151" s="411">
        <v>40</v>
      </c>
      <c r="E151" s="9">
        <v>0</v>
      </c>
      <c r="F151" s="412">
        <f t="shared" si="3"/>
        <v>0</v>
      </c>
    </row>
    <row r="152" spans="1:6" s="381" customFormat="1" ht="15.75" thickBot="1" x14ac:dyDescent="0.3">
      <c r="A152" s="414"/>
      <c r="B152" s="415"/>
      <c r="C152" s="377"/>
      <c r="E152" s="416" t="s">
        <v>1456</v>
      </c>
      <c r="F152" s="417">
        <f>SUM(F147:F151)</f>
        <v>0</v>
      </c>
    </row>
    <row r="153" spans="1:6" s="381" customFormat="1" x14ac:dyDescent="0.25">
      <c r="A153" s="418"/>
      <c r="B153" s="596"/>
      <c r="C153" s="419"/>
      <c r="D153" s="419"/>
      <c r="E153" s="596"/>
    </row>
    <row r="154" spans="1:6" s="381" customFormat="1" x14ac:dyDescent="0.25">
      <c r="A154" s="418"/>
      <c r="B154" s="596"/>
      <c r="C154" s="419"/>
      <c r="D154" s="419"/>
      <c r="E154" s="596"/>
    </row>
    <row r="155" spans="1:6" s="381" customFormat="1" x14ac:dyDescent="0.25">
      <c r="A155" s="418"/>
      <c r="B155" s="596"/>
      <c r="C155" s="419"/>
      <c r="D155" s="419"/>
      <c r="E155" s="596"/>
    </row>
    <row r="156" spans="1:6" s="381" customFormat="1" x14ac:dyDescent="0.25">
      <c r="A156" s="418"/>
      <c r="B156" s="596"/>
      <c r="C156" s="419"/>
      <c r="D156" s="419"/>
      <c r="E156" s="596"/>
    </row>
    <row r="157" spans="1:6" s="381" customFormat="1" x14ac:dyDescent="0.25">
      <c r="A157" s="418"/>
      <c r="B157" s="596"/>
      <c r="C157" s="419"/>
      <c r="D157" s="419"/>
      <c r="E157" s="596"/>
    </row>
    <row r="158" spans="1:6" s="381" customFormat="1" x14ac:dyDescent="0.25">
      <c r="A158" s="418"/>
      <c r="B158" s="596"/>
      <c r="C158" s="419"/>
      <c r="D158" s="419"/>
      <c r="E158" s="596"/>
    </row>
    <row r="159" spans="1:6" s="381" customFormat="1" x14ac:dyDescent="0.25">
      <c r="A159" s="418"/>
      <c r="B159" s="596"/>
      <c r="C159" s="419"/>
      <c r="D159" s="419"/>
      <c r="E159" s="596"/>
    </row>
    <row r="160" spans="1:6" s="381" customFormat="1" x14ac:dyDescent="0.25">
      <c r="A160" s="418"/>
      <c r="B160" s="596"/>
      <c r="C160" s="419"/>
      <c r="D160" s="419"/>
      <c r="E160" s="596"/>
    </row>
    <row r="161" spans="1:5" s="381" customFormat="1" x14ac:dyDescent="0.25">
      <c r="A161" s="418"/>
      <c r="B161" s="596"/>
      <c r="C161" s="419"/>
      <c r="D161" s="419"/>
      <c r="E161" s="596"/>
    </row>
    <row r="162" spans="1:5" s="381" customFormat="1" x14ac:dyDescent="0.25">
      <c r="A162" s="418"/>
      <c r="B162" s="596"/>
      <c r="C162" s="419"/>
      <c r="D162" s="419"/>
      <c r="E162" s="596"/>
    </row>
    <row r="163" spans="1:5" s="381" customFormat="1" x14ac:dyDescent="0.25">
      <c r="A163" s="418"/>
      <c r="B163" s="596"/>
      <c r="C163" s="419"/>
      <c r="D163" s="419"/>
      <c r="E163" s="596"/>
    </row>
    <row r="164" spans="1:5" s="381" customFormat="1" x14ac:dyDescent="0.25">
      <c r="A164" s="418"/>
      <c r="B164" s="596"/>
      <c r="C164" s="419"/>
      <c r="D164" s="419"/>
      <c r="E164" s="596"/>
    </row>
    <row r="165" spans="1:5" s="381" customFormat="1" x14ac:dyDescent="0.25">
      <c r="A165" s="418"/>
      <c r="B165" s="596"/>
      <c r="C165" s="419"/>
      <c r="D165" s="419"/>
      <c r="E165" s="596"/>
    </row>
    <row r="166" spans="1:5" s="381" customFormat="1" x14ac:dyDescent="0.25">
      <c r="A166" s="418"/>
      <c r="B166" s="596"/>
      <c r="C166" s="419"/>
      <c r="D166" s="419"/>
      <c r="E166" s="596"/>
    </row>
    <row r="167" spans="1:5" s="381" customFormat="1" x14ac:dyDescent="0.25">
      <c r="A167" s="418"/>
      <c r="B167" s="596"/>
      <c r="C167" s="419"/>
      <c r="D167" s="419"/>
      <c r="E167" s="596"/>
    </row>
    <row r="168" spans="1:5" s="381" customFormat="1" x14ac:dyDescent="0.25">
      <c r="A168" s="418"/>
      <c r="B168" s="596"/>
      <c r="C168" s="419"/>
      <c r="D168" s="419"/>
      <c r="E168" s="596"/>
    </row>
    <row r="169" spans="1:5" s="381" customFormat="1" x14ac:dyDescent="0.25">
      <c r="A169" s="418"/>
      <c r="B169" s="596"/>
      <c r="C169" s="419"/>
      <c r="D169" s="419"/>
      <c r="E169" s="596"/>
    </row>
    <row r="170" spans="1:5" s="381" customFormat="1" x14ac:dyDescent="0.25">
      <c r="A170" s="418"/>
      <c r="B170" s="596"/>
      <c r="C170" s="419"/>
      <c r="D170" s="419"/>
      <c r="E170" s="596"/>
    </row>
    <row r="171" spans="1:5" s="381" customFormat="1" x14ac:dyDescent="0.25">
      <c r="A171" s="418"/>
      <c r="B171" s="596"/>
      <c r="C171" s="419"/>
      <c r="D171" s="419"/>
      <c r="E171" s="596"/>
    </row>
    <row r="172" spans="1:5" s="381" customFormat="1" x14ac:dyDescent="0.25">
      <c r="A172" s="418"/>
      <c r="B172" s="596"/>
      <c r="C172" s="419"/>
      <c r="D172" s="419"/>
      <c r="E172" s="596"/>
    </row>
    <row r="173" spans="1:5" s="381" customFormat="1" x14ac:dyDescent="0.25">
      <c r="A173" s="418"/>
      <c r="B173" s="596"/>
      <c r="C173" s="419"/>
      <c r="D173" s="419"/>
      <c r="E173" s="596"/>
    </row>
    <row r="174" spans="1:5" s="381" customFormat="1" x14ac:dyDescent="0.25">
      <c r="A174" s="418"/>
      <c r="B174" s="596"/>
      <c r="C174" s="419"/>
      <c r="D174" s="419"/>
      <c r="E174" s="596"/>
    </row>
    <row r="175" spans="1:5" s="381" customFormat="1" x14ac:dyDescent="0.25">
      <c r="A175" s="418"/>
      <c r="B175" s="596"/>
      <c r="C175" s="419"/>
      <c r="D175" s="419"/>
      <c r="E175" s="596"/>
    </row>
    <row r="176" spans="1:5" s="381" customFormat="1" x14ac:dyDescent="0.25">
      <c r="A176" s="418"/>
      <c r="B176" s="596"/>
      <c r="C176" s="419"/>
      <c r="D176" s="419"/>
      <c r="E176" s="596"/>
    </row>
    <row r="177" spans="1:5" s="381" customFormat="1" x14ac:dyDescent="0.25">
      <c r="A177" s="418"/>
      <c r="B177" s="596"/>
      <c r="C177" s="419"/>
      <c r="D177" s="419"/>
      <c r="E177" s="596"/>
    </row>
    <row r="178" spans="1:5" s="381" customFormat="1" x14ac:dyDescent="0.25">
      <c r="A178" s="418"/>
      <c r="B178" s="596"/>
      <c r="C178" s="419"/>
      <c r="D178" s="419"/>
      <c r="E178" s="596"/>
    </row>
    <row r="179" spans="1:5" s="381" customFormat="1" x14ac:dyDescent="0.25">
      <c r="A179" s="418"/>
      <c r="B179" s="596"/>
      <c r="C179" s="419"/>
      <c r="D179" s="419"/>
      <c r="E179" s="596"/>
    </row>
    <row r="180" spans="1:5" s="381" customFormat="1" x14ac:dyDescent="0.25">
      <c r="A180" s="418"/>
      <c r="B180" s="596"/>
      <c r="C180" s="419"/>
      <c r="D180" s="419"/>
      <c r="E180" s="596"/>
    </row>
    <row r="181" spans="1:5" s="381" customFormat="1" x14ac:dyDescent="0.25">
      <c r="A181" s="418"/>
      <c r="B181" s="596"/>
      <c r="C181" s="419"/>
      <c r="D181" s="419"/>
      <c r="E181" s="596"/>
    </row>
    <row r="182" spans="1:5" s="381" customFormat="1" x14ac:dyDescent="0.25">
      <c r="A182" s="418"/>
      <c r="B182" s="596"/>
      <c r="C182" s="419"/>
      <c r="D182" s="419"/>
      <c r="E182" s="596"/>
    </row>
    <row r="183" spans="1:5" s="381" customFormat="1" x14ac:dyDescent="0.25">
      <c r="A183" s="418"/>
      <c r="B183" s="596"/>
      <c r="C183" s="419"/>
      <c r="D183" s="419"/>
      <c r="E183" s="596"/>
    </row>
    <row r="184" spans="1:5" s="381" customFormat="1" x14ac:dyDescent="0.25">
      <c r="A184" s="418"/>
      <c r="B184" s="596"/>
      <c r="C184" s="419"/>
      <c r="D184" s="419"/>
      <c r="E184" s="596"/>
    </row>
    <row r="185" spans="1:5" s="381" customFormat="1" x14ac:dyDescent="0.25">
      <c r="A185" s="418"/>
      <c r="B185" s="596"/>
      <c r="C185" s="419"/>
      <c r="D185" s="419"/>
      <c r="E185" s="596"/>
    </row>
    <row r="186" spans="1:5" s="381" customFormat="1" x14ac:dyDescent="0.25">
      <c r="A186" s="418"/>
      <c r="B186" s="596"/>
      <c r="C186" s="419"/>
      <c r="D186" s="419"/>
      <c r="E186" s="596"/>
    </row>
    <row r="187" spans="1:5" s="381" customFormat="1" x14ac:dyDescent="0.25">
      <c r="A187" s="418"/>
      <c r="B187" s="596"/>
      <c r="C187" s="419"/>
      <c r="D187" s="419"/>
      <c r="E187" s="596"/>
    </row>
    <row r="188" spans="1:5" s="381" customFormat="1" x14ac:dyDescent="0.25">
      <c r="A188" s="418"/>
      <c r="B188" s="596"/>
      <c r="C188" s="419"/>
      <c r="D188" s="419"/>
      <c r="E188" s="596"/>
    </row>
    <row r="189" spans="1:5" s="381" customFormat="1" x14ac:dyDescent="0.25">
      <c r="A189" s="418"/>
      <c r="B189" s="596"/>
      <c r="C189" s="419"/>
      <c r="D189" s="419"/>
      <c r="E189" s="596"/>
    </row>
    <row r="190" spans="1:5" s="381" customFormat="1" x14ac:dyDescent="0.25">
      <c r="A190" s="418"/>
      <c r="B190" s="596"/>
      <c r="C190" s="419"/>
      <c r="D190" s="419"/>
      <c r="E190" s="596"/>
    </row>
    <row r="191" spans="1:5" s="381" customFormat="1" x14ac:dyDescent="0.25">
      <c r="A191" s="418"/>
      <c r="B191" s="596"/>
      <c r="C191" s="419"/>
      <c r="D191" s="419"/>
      <c r="E191" s="596"/>
    </row>
    <row r="192" spans="1:5" s="381" customFormat="1" x14ac:dyDescent="0.25">
      <c r="A192" s="418"/>
      <c r="B192" s="596"/>
      <c r="C192" s="419"/>
      <c r="D192" s="419"/>
      <c r="E192" s="596"/>
    </row>
    <row r="193" spans="1:5" s="381" customFormat="1" x14ac:dyDescent="0.25">
      <c r="A193" s="418"/>
      <c r="B193" s="596"/>
      <c r="C193" s="419"/>
      <c r="D193" s="419"/>
      <c r="E193" s="596"/>
    </row>
    <row r="194" spans="1:5" s="381" customFormat="1" x14ac:dyDescent="0.25">
      <c r="A194" s="418"/>
      <c r="B194" s="596"/>
      <c r="C194" s="419"/>
      <c r="D194" s="419"/>
      <c r="E194" s="596"/>
    </row>
    <row r="195" spans="1:5" s="381" customFormat="1" x14ac:dyDescent="0.25">
      <c r="A195" s="418"/>
      <c r="B195" s="596"/>
      <c r="C195" s="419"/>
      <c r="D195" s="419"/>
      <c r="E195" s="596"/>
    </row>
    <row r="196" spans="1:5" s="381" customFormat="1" x14ac:dyDescent="0.25">
      <c r="A196" s="418"/>
      <c r="B196" s="596"/>
      <c r="C196" s="419"/>
      <c r="D196" s="419"/>
      <c r="E196" s="596"/>
    </row>
    <row r="197" spans="1:5" s="381" customFormat="1" x14ac:dyDescent="0.25">
      <c r="A197" s="418"/>
      <c r="B197" s="596"/>
      <c r="C197" s="419"/>
      <c r="D197" s="419"/>
      <c r="E197" s="596"/>
    </row>
    <row r="198" spans="1:5" s="381" customFormat="1" x14ac:dyDescent="0.25">
      <c r="A198" s="418"/>
      <c r="B198" s="596"/>
      <c r="C198" s="419"/>
      <c r="D198" s="419"/>
      <c r="E198" s="596"/>
    </row>
    <row r="199" spans="1:5" s="381" customFormat="1" x14ac:dyDescent="0.25">
      <c r="A199" s="418"/>
      <c r="B199" s="596"/>
      <c r="C199" s="419"/>
      <c r="D199" s="419"/>
      <c r="E199" s="596"/>
    </row>
    <row r="200" spans="1:5" s="381" customFormat="1" x14ac:dyDescent="0.25">
      <c r="A200" s="418"/>
      <c r="B200" s="596"/>
      <c r="C200" s="419"/>
      <c r="D200" s="419"/>
      <c r="E200" s="596"/>
    </row>
    <row r="201" spans="1:5" s="381" customFormat="1" x14ac:dyDescent="0.25">
      <c r="A201" s="418"/>
      <c r="B201" s="596"/>
      <c r="C201" s="419"/>
      <c r="D201" s="419"/>
      <c r="E201" s="596"/>
    </row>
    <row r="202" spans="1:5" s="381" customFormat="1" x14ac:dyDescent="0.25">
      <c r="A202" s="418"/>
      <c r="B202" s="596"/>
      <c r="C202" s="419"/>
      <c r="D202" s="419"/>
      <c r="E202" s="596"/>
    </row>
    <row r="203" spans="1:5" s="381" customFormat="1" x14ac:dyDescent="0.25">
      <c r="A203" s="418"/>
      <c r="B203" s="596"/>
      <c r="C203" s="419"/>
      <c r="D203" s="419"/>
      <c r="E203" s="596"/>
    </row>
    <row r="204" spans="1:5" s="381" customFormat="1" x14ac:dyDescent="0.25">
      <c r="A204" s="418"/>
      <c r="B204" s="596"/>
      <c r="C204" s="419"/>
      <c r="D204" s="419"/>
      <c r="E204" s="596"/>
    </row>
    <row r="205" spans="1:5" s="381" customFormat="1" x14ac:dyDescent="0.25">
      <c r="A205" s="418"/>
      <c r="B205" s="596"/>
      <c r="C205" s="419"/>
      <c r="D205" s="419"/>
      <c r="E205" s="596"/>
    </row>
    <row r="206" spans="1:5" s="381" customFormat="1" x14ac:dyDescent="0.25">
      <c r="A206" s="418"/>
      <c r="B206" s="596"/>
      <c r="C206" s="419"/>
      <c r="D206" s="419"/>
      <c r="E206" s="596"/>
    </row>
    <row r="207" spans="1:5" s="381" customFormat="1" x14ac:dyDescent="0.25">
      <c r="A207" s="418"/>
      <c r="B207" s="596"/>
      <c r="C207" s="419"/>
      <c r="D207" s="419"/>
      <c r="E207" s="596"/>
    </row>
    <row r="208" spans="1:5" s="381" customFormat="1" x14ac:dyDescent="0.25">
      <c r="A208" s="418"/>
      <c r="B208" s="596"/>
      <c r="C208" s="419"/>
      <c r="D208" s="419"/>
      <c r="E208" s="596"/>
    </row>
    <row r="209" spans="1:5" s="381" customFormat="1" x14ac:dyDescent="0.25">
      <c r="A209" s="418"/>
      <c r="B209" s="596"/>
      <c r="C209" s="419"/>
      <c r="D209" s="419"/>
      <c r="E209" s="596"/>
    </row>
    <row r="210" spans="1:5" s="381" customFormat="1" x14ac:dyDescent="0.25">
      <c r="A210" s="418"/>
      <c r="B210" s="596"/>
      <c r="C210" s="419"/>
      <c r="D210" s="419"/>
      <c r="E210" s="596"/>
    </row>
    <row r="211" spans="1:5" s="381" customFormat="1" x14ac:dyDescent="0.25">
      <c r="A211" s="418"/>
      <c r="B211" s="596"/>
      <c r="C211" s="419"/>
      <c r="D211" s="419"/>
      <c r="E211" s="596"/>
    </row>
    <row r="212" spans="1:5" s="381" customFormat="1" x14ac:dyDescent="0.25">
      <c r="A212" s="418"/>
      <c r="B212" s="596"/>
      <c r="C212" s="419"/>
      <c r="D212" s="419"/>
      <c r="E212" s="596"/>
    </row>
    <row r="213" spans="1:5" s="381" customFormat="1" x14ac:dyDescent="0.25">
      <c r="A213" s="418"/>
      <c r="B213" s="596"/>
      <c r="C213" s="419"/>
      <c r="D213" s="419"/>
      <c r="E213" s="596"/>
    </row>
    <row r="214" spans="1:5" s="381" customFormat="1" x14ac:dyDescent="0.25">
      <c r="A214" s="418"/>
      <c r="B214" s="596"/>
      <c r="C214" s="419"/>
      <c r="D214" s="419"/>
      <c r="E214" s="596"/>
    </row>
    <row r="215" spans="1:5" s="381" customFormat="1" x14ac:dyDescent="0.25">
      <c r="A215" s="418"/>
      <c r="B215" s="596"/>
      <c r="C215" s="419"/>
      <c r="D215" s="419"/>
      <c r="E215" s="596"/>
    </row>
    <row r="216" spans="1:5" s="381" customFormat="1" x14ac:dyDescent="0.25">
      <c r="A216" s="418"/>
      <c r="B216" s="596"/>
      <c r="C216" s="419"/>
      <c r="D216" s="419"/>
      <c r="E216" s="596"/>
    </row>
    <row r="217" spans="1:5" s="381" customFormat="1" x14ac:dyDescent="0.25">
      <c r="A217" s="418"/>
      <c r="B217" s="596"/>
      <c r="C217" s="419"/>
      <c r="D217" s="419"/>
      <c r="E217" s="596"/>
    </row>
    <row r="218" spans="1:5" s="381" customFormat="1" x14ac:dyDescent="0.25">
      <c r="A218" s="418"/>
      <c r="B218" s="596"/>
      <c r="C218" s="419"/>
      <c r="D218" s="419"/>
      <c r="E218" s="596"/>
    </row>
    <row r="219" spans="1:5" s="381" customFormat="1" x14ac:dyDescent="0.25">
      <c r="A219" s="418"/>
      <c r="B219" s="596"/>
      <c r="C219" s="419"/>
      <c r="D219" s="419"/>
      <c r="E219" s="596"/>
    </row>
    <row r="220" spans="1:5" s="381" customFormat="1" x14ac:dyDescent="0.25">
      <c r="A220" s="418"/>
      <c r="B220" s="596"/>
      <c r="C220" s="419"/>
      <c r="D220" s="419"/>
      <c r="E220" s="596"/>
    </row>
    <row r="221" spans="1:5" s="381" customFormat="1" x14ac:dyDescent="0.25">
      <c r="A221" s="418"/>
      <c r="B221" s="596"/>
      <c r="C221" s="419"/>
      <c r="D221" s="419"/>
      <c r="E221" s="596"/>
    </row>
    <row r="222" spans="1:5" s="381" customFormat="1" x14ac:dyDescent="0.25">
      <c r="A222" s="418"/>
      <c r="B222" s="596"/>
      <c r="C222" s="419"/>
      <c r="D222" s="419"/>
      <c r="E222" s="596"/>
    </row>
    <row r="223" spans="1:5" s="381" customFormat="1" x14ac:dyDescent="0.25">
      <c r="A223" s="418"/>
      <c r="B223" s="596"/>
      <c r="C223" s="419"/>
      <c r="D223" s="419"/>
      <c r="E223" s="596"/>
    </row>
    <row r="224" spans="1:5" s="381" customFormat="1" x14ac:dyDescent="0.25">
      <c r="A224" s="418"/>
      <c r="B224" s="596"/>
      <c r="C224" s="419"/>
      <c r="D224" s="419"/>
      <c r="E224" s="596"/>
    </row>
    <row r="225" spans="1:5" s="381" customFormat="1" x14ac:dyDescent="0.25">
      <c r="A225" s="418"/>
      <c r="B225" s="596"/>
      <c r="C225" s="419"/>
      <c r="D225" s="419"/>
      <c r="E225" s="596"/>
    </row>
    <row r="226" spans="1:5" s="381" customFormat="1" x14ac:dyDescent="0.25">
      <c r="A226" s="418"/>
      <c r="B226" s="596"/>
      <c r="C226" s="419"/>
      <c r="D226" s="419"/>
      <c r="E226" s="596"/>
    </row>
    <row r="227" spans="1:5" s="381" customFormat="1" x14ac:dyDescent="0.25">
      <c r="A227" s="418"/>
      <c r="B227" s="596"/>
      <c r="C227" s="419"/>
      <c r="D227" s="419"/>
      <c r="E227" s="596"/>
    </row>
    <row r="228" spans="1:5" s="381" customFormat="1" x14ac:dyDescent="0.25">
      <c r="A228" s="418"/>
      <c r="B228" s="596"/>
      <c r="C228" s="419"/>
      <c r="D228" s="419"/>
      <c r="E228" s="596"/>
    </row>
    <row r="229" spans="1:5" s="381" customFormat="1" x14ac:dyDescent="0.25">
      <c r="A229" s="418"/>
      <c r="B229" s="596"/>
      <c r="C229" s="419"/>
      <c r="D229" s="419"/>
      <c r="E229" s="596"/>
    </row>
    <row r="230" spans="1:5" s="381" customFormat="1" x14ac:dyDescent="0.25">
      <c r="A230" s="418"/>
      <c r="B230" s="596"/>
      <c r="C230" s="419"/>
      <c r="D230" s="419"/>
      <c r="E230" s="596"/>
    </row>
    <row r="231" spans="1:5" s="381" customFormat="1" x14ac:dyDescent="0.25">
      <c r="A231" s="418"/>
      <c r="B231" s="596"/>
      <c r="C231" s="419"/>
      <c r="D231" s="419"/>
      <c r="E231" s="596"/>
    </row>
    <row r="232" spans="1:5" s="381" customFormat="1" x14ac:dyDescent="0.25">
      <c r="A232" s="418"/>
      <c r="B232" s="596"/>
      <c r="C232" s="419"/>
      <c r="D232" s="419"/>
      <c r="E232" s="596"/>
    </row>
    <row r="233" spans="1:5" s="381" customFormat="1" x14ac:dyDescent="0.25">
      <c r="A233" s="418"/>
      <c r="B233" s="596"/>
      <c r="C233" s="419"/>
      <c r="D233" s="419"/>
      <c r="E233" s="596"/>
    </row>
    <row r="234" spans="1:5" s="381" customFormat="1" x14ac:dyDescent="0.25">
      <c r="A234" s="418"/>
      <c r="B234" s="596"/>
      <c r="C234" s="419"/>
      <c r="D234" s="419"/>
      <c r="E234" s="596"/>
    </row>
    <row r="235" spans="1:5" s="381" customFormat="1" x14ac:dyDescent="0.25">
      <c r="A235" s="418"/>
      <c r="B235" s="596"/>
      <c r="C235" s="419"/>
      <c r="D235" s="419"/>
      <c r="E235" s="596"/>
    </row>
    <row r="236" spans="1:5" s="381" customFormat="1" x14ac:dyDescent="0.25">
      <c r="A236" s="418"/>
      <c r="B236" s="596"/>
      <c r="C236" s="419"/>
      <c r="D236" s="419"/>
      <c r="E236" s="596"/>
    </row>
    <row r="237" spans="1:5" s="381" customFormat="1" x14ac:dyDescent="0.25">
      <c r="A237" s="418"/>
      <c r="B237" s="596"/>
      <c r="C237" s="419"/>
      <c r="D237" s="419"/>
      <c r="E237" s="596"/>
    </row>
    <row r="238" spans="1:5" s="381" customFormat="1" x14ac:dyDescent="0.25">
      <c r="A238" s="418"/>
      <c r="B238" s="596"/>
      <c r="C238" s="419"/>
      <c r="D238" s="419"/>
      <c r="E238" s="596"/>
    </row>
    <row r="239" spans="1:5" s="381" customFormat="1" x14ac:dyDescent="0.25">
      <c r="A239" s="418"/>
      <c r="B239" s="596"/>
      <c r="C239" s="419"/>
      <c r="D239" s="419"/>
      <c r="E239" s="596"/>
    </row>
    <row r="240" spans="1:5" s="381" customFormat="1" x14ac:dyDescent="0.25">
      <c r="A240" s="418"/>
      <c r="B240" s="596"/>
      <c r="C240" s="419"/>
      <c r="D240" s="419"/>
      <c r="E240" s="596"/>
    </row>
    <row r="241" spans="1:5" s="381" customFormat="1" x14ac:dyDescent="0.25">
      <c r="A241" s="418"/>
      <c r="B241" s="596"/>
      <c r="C241" s="419"/>
      <c r="D241" s="419"/>
      <c r="E241" s="596"/>
    </row>
    <row r="242" spans="1:5" s="381" customFormat="1" x14ac:dyDescent="0.25">
      <c r="A242" s="418"/>
      <c r="B242" s="596"/>
      <c r="C242" s="419"/>
      <c r="D242" s="419"/>
      <c r="E242" s="596"/>
    </row>
    <row r="243" spans="1:5" s="381" customFormat="1" x14ac:dyDescent="0.25">
      <c r="A243" s="418"/>
      <c r="B243" s="596"/>
      <c r="C243" s="419"/>
      <c r="D243" s="419"/>
      <c r="E243" s="596"/>
    </row>
    <row r="244" spans="1:5" s="381" customFormat="1" x14ac:dyDescent="0.25">
      <c r="A244" s="418"/>
      <c r="B244" s="596"/>
      <c r="C244" s="419"/>
      <c r="D244" s="419"/>
      <c r="E244" s="596"/>
    </row>
    <row r="245" spans="1:5" s="381" customFormat="1" x14ac:dyDescent="0.25">
      <c r="A245" s="418"/>
      <c r="B245" s="596"/>
      <c r="C245" s="419"/>
      <c r="D245" s="419"/>
      <c r="E245" s="596"/>
    </row>
    <row r="246" spans="1:5" s="381" customFormat="1" x14ac:dyDescent="0.25">
      <c r="A246" s="418"/>
      <c r="B246" s="596"/>
      <c r="C246" s="419"/>
      <c r="D246" s="419"/>
      <c r="E246" s="596"/>
    </row>
    <row r="247" spans="1:5" s="381" customFormat="1" x14ac:dyDescent="0.25">
      <c r="A247" s="418"/>
      <c r="B247" s="596"/>
      <c r="C247" s="419"/>
      <c r="D247" s="419"/>
      <c r="E247" s="596"/>
    </row>
    <row r="248" spans="1:5" s="381" customFormat="1" x14ac:dyDescent="0.25">
      <c r="A248" s="418"/>
      <c r="B248" s="596"/>
      <c r="C248" s="419"/>
      <c r="D248" s="419"/>
      <c r="E248" s="596"/>
    </row>
    <row r="249" spans="1:5" s="381" customFormat="1" x14ac:dyDescent="0.25">
      <c r="A249" s="418"/>
      <c r="B249" s="596"/>
      <c r="C249" s="419"/>
      <c r="D249" s="419"/>
      <c r="E249" s="596"/>
    </row>
    <row r="250" spans="1:5" s="381" customFormat="1" x14ac:dyDescent="0.25">
      <c r="A250" s="418"/>
      <c r="B250" s="596"/>
      <c r="C250" s="419"/>
      <c r="D250" s="419"/>
      <c r="E250" s="596"/>
    </row>
    <row r="251" spans="1:5" s="381" customFormat="1" x14ac:dyDescent="0.25">
      <c r="A251" s="418"/>
      <c r="B251" s="596"/>
      <c r="C251" s="419"/>
      <c r="D251" s="419"/>
      <c r="E251" s="596"/>
    </row>
    <row r="252" spans="1:5" s="381" customFormat="1" x14ac:dyDescent="0.25">
      <c r="A252" s="418"/>
      <c r="B252" s="596"/>
      <c r="C252" s="419"/>
      <c r="D252" s="419"/>
      <c r="E252" s="596"/>
    </row>
    <row r="253" spans="1:5" s="381" customFormat="1" x14ac:dyDescent="0.25">
      <c r="A253" s="418"/>
      <c r="B253" s="596"/>
      <c r="C253" s="419"/>
      <c r="D253" s="419"/>
      <c r="E253" s="596"/>
    </row>
    <row r="254" spans="1:5" s="381" customFormat="1" x14ac:dyDescent="0.25">
      <c r="A254" s="418"/>
      <c r="B254" s="596"/>
      <c r="C254" s="419"/>
      <c r="D254" s="419"/>
      <c r="E254" s="596"/>
    </row>
    <row r="255" spans="1:5" s="381" customFormat="1" x14ac:dyDescent="0.25">
      <c r="A255" s="418"/>
      <c r="B255" s="596"/>
      <c r="C255" s="419"/>
      <c r="D255" s="419"/>
      <c r="E255" s="596"/>
    </row>
    <row r="256" spans="1:5" s="381" customFormat="1" x14ac:dyDescent="0.25">
      <c r="A256" s="418"/>
      <c r="B256" s="596"/>
      <c r="C256" s="419"/>
      <c r="D256" s="419"/>
      <c r="E256" s="596"/>
    </row>
    <row r="257" spans="1:5" s="381" customFormat="1" x14ac:dyDescent="0.25">
      <c r="A257" s="418"/>
      <c r="B257" s="596"/>
      <c r="C257" s="419"/>
      <c r="D257" s="419"/>
      <c r="E257" s="596"/>
    </row>
    <row r="258" spans="1:5" s="381" customFormat="1" x14ac:dyDescent="0.25">
      <c r="A258" s="418"/>
      <c r="B258" s="596"/>
      <c r="C258" s="419"/>
      <c r="D258" s="419"/>
      <c r="E258" s="596"/>
    </row>
    <row r="259" spans="1:5" s="381" customFormat="1" x14ac:dyDescent="0.25">
      <c r="A259" s="418"/>
      <c r="B259" s="596"/>
      <c r="C259" s="419"/>
      <c r="D259" s="419"/>
      <c r="E259" s="596"/>
    </row>
  </sheetData>
  <sheetProtection algorithmName="SHA-512" hashValue="1H7LnODe7W/1QlzxV2yQ4wCtUdf/ca/mSPLGY31lWHKaYATWpXDGX4i91wPX2MxtXhYmQEWfTisf72NWYQ5w0w==" saltValue="QhctxHe0ycavCHXyfN9+wQ==" spinCount="100000" sheet="1"/>
  <mergeCells count="18">
    <mergeCell ref="B19:E19"/>
    <mergeCell ref="B2:F2"/>
    <mergeCell ref="B7:E7"/>
    <mergeCell ref="B8:E8"/>
    <mergeCell ref="B9:E9"/>
    <mergeCell ref="B10:E10"/>
    <mergeCell ref="B11:E11"/>
    <mergeCell ref="B12:E12"/>
    <mergeCell ref="B13:E13"/>
    <mergeCell ref="B14:E14"/>
    <mergeCell ref="B16:E16"/>
    <mergeCell ref="B18:D18"/>
    <mergeCell ref="B90:E90"/>
    <mergeCell ref="B20:E20"/>
    <mergeCell ref="B21:E21"/>
    <mergeCell ref="B22:E22"/>
    <mergeCell ref="B23:E23"/>
    <mergeCell ref="B24:E24"/>
  </mergeCells>
  <pageMargins left="1.1023622047244095" right="0.70866141732283472" top="0.74803149606299213" bottom="0.74803149606299213" header="0.31496062992125984" footer="0.31496062992125984"/>
  <pageSetup paperSize="9" scale="85" orientation="portrait" horizontalDpi="4294967293" r:id="rId1"/>
  <headerFooter>
    <oddFooter>&amp;LNačrt št. V1-29/2018-odsek 1-E2
ELEKTRO INŠTALACIJE VODOHRANA PIŠECE&amp;R&amp;P/&amp;N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14</vt:i4>
      </vt:variant>
      <vt:variant>
        <vt:lpstr>Imenovani obsegi</vt:lpstr>
      </vt:variant>
      <vt:variant>
        <vt:i4>18</vt:i4>
      </vt:variant>
    </vt:vector>
  </HeadingPairs>
  <TitlesOfParts>
    <vt:vector size="32" baseType="lpstr">
      <vt:lpstr>REKAPITULACIJA</vt:lpstr>
      <vt:lpstr>Cevovodi 1.1</vt:lpstr>
      <vt:lpstr>Cevovodi 1.2</vt:lpstr>
      <vt:lpstr>Cevovodi 1.3</vt:lpstr>
      <vt:lpstr>Cevovodi 1.4</vt:lpstr>
      <vt:lpstr>VH Pišece 60 m3</vt:lpstr>
      <vt:lpstr>ZU-VH Pišece</vt:lpstr>
      <vt:lpstr>VH Pišece el. priključek</vt:lpstr>
      <vt:lpstr>VH Pišece el. inšt.</vt:lpstr>
      <vt:lpstr>VH Brezje 200 m3</vt:lpstr>
      <vt:lpstr>ČR Duplo el. inšt.</vt:lpstr>
      <vt:lpstr>VH Brezje el. priključek</vt:lpstr>
      <vt:lpstr>VH Brezje el. inšt.</vt:lpstr>
      <vt:lpstr>Strojne inšt. za vse objekte</vt:lpstr>
      <vt:lpstr>'Cevovodi 1.1'!Področje_tiskanja</vt:lpstr>
      <vt:lpstr>'Cevovodi 1.2'!Področje_tiskanja</vt:lpstr>
      <vt:lpstr>'Cevovodi 1.3'!Področje_tiskanja</vt:lpstr>
      <vt:lpstr>'Cevovodi 1.4'!Področje_tiskanja</vt:lpstr>
      <vt:lpstr>'ČR Duplo el. inšt.'!Področje_tiskanja</vt:lpstr>
      <vt:lpstr>REKAPITULACIJA!Področje_tiskanja</vt:lpstr>
      <vt:lpstr>'Strojne inšt. za vse objekte'!Področje_tiskanja</vt:lpstr>
      <vt:lpstr>'VH Brezje 200 m3'!Področje_tiskanja</vt:lpstr>
      <vt:lpstr>'VH Brezje el. inšt.'!Področje_tiskanja</vt:lpstr>
      <vt:lpstr>'VH Brezje el. priključek'!Področje_tiskanja</vt:lpstr>
      <vt:lpstr>'ZU-VH Pišece'!Področje_tiskanja</vt:lpstr>
      <vt:lpstr>'Cevovodi 1.1'!Tiskanje_naslovov</vt:lpstr>
      <vt:lpstr>'Cevovodi 1.2'!Tiskanje_naslovov</vt:lpstr>
      <vt:lpstr>'Cevovodi 1.3'!Tiskanje_naslovov</vt:lpstr>
      <vt:lpstr>'Cevovodi 1.4'!Tiskanje_naslovov</vt:lpstr>
      <vt:lpstr>'Strojne inšt. za vse objekte'!Tiskanje_naslovov</vt:lpstr>
      <vt:lpstr>'VH Brezje 200 m3'!Tiskanje_naslovov</vt:lpstr>
      <vt:lpstr>'ZU-VH Pišece'!Tiskanje_naslovov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Mitja Pompe</dc:creator>
  <cp:lastModifiedBy>Vilma Zupančič</cp:lastModifiedBy>
  <cp:lastPrinted>2021-08-02T13:23:50Z</cp:lastPrinted>
  <dcterms:created xsi:type="dcterms:W3CDTF">2021-05-27T13:09:46Z</dcterms:created>
  <dcterms:modified xsi:type="dcterms:W3CDTF">2021-08-23T12:16:20Z</dcterms:modified>
</cp:coreProperties>
</file>